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경영정보팀\Desktop\칠성고가교 버드스파이크 설치공사\7.칠성고가교 조류방지시설 설치공사 시행\회계팀자료\"/>
    </mc:Choice>
  </mc:AlternateContent>
  <bookViews>
    <workbookView xWindow="14535" yWindow="15" windowWidth="14310" windowHeight="12600" tabRatio="886"/>
  </bookViews>
  <sheets>
    <sheet name="내역" sheetId="63" r:id="rId1"/>
  </sheets>
  <externalReferences>
    <externalReference r:id="rId2"/>
    <externalReference r:id="rId3"/>
    <externalReference r:id="rId4"/>
    <externalReference r:id="rId5"/>
  </externalReferences>
  <definedNames>
    <definedName name="__123Graph_B" localSheetId="0" hidden="1">[1]집계표!#REF!</definedName>
    <definedName name="__123Graph_B" hidden="1">[1]집계표!#REF!</definedName>
    <definedName name="__123Graph_D" localSheetId="0" hidden="1">[1]집계표!#REF!</definedName>
    <definedName name="__123Graph_D" hidden="1">[1]집계표!#REF!</definedName>
    <definedName name="__123Graph_F" localSheetId="0" hidden="1">[1]집계표!#REF!</definedName>
    <definedName name="__123Graph_F" hidden="1">[1]집계표!#REF!</definedName>
    <definedName name="__123Graph_X" localSheetId="0" hidden="1">[1]집계표!#REF!</definedName>
    <definedName name="__123Graph_X" hidden="1">[1]집계표!#REF!</definedName>
    <definedName name="_11G_0Extr" localSheetId="0">#REF!</definedName>
    <definedName name="_11G_0Extr">#REF!</definedName>
    <definedName name="_12G_0Extr" localSheetId="0">#REF!</definedName>
    <definedName name="_12G_0Extr">#REF!</definedName>
    <definedName name="_15G_0Extract" localSheetId="0">#REF!</definedName>
    <definedName name="_15G_0Extract">#REF!</definedName>
    <definedName name="_16G_0Extract" localSheetId="0">#REF!</definedName>
    <definedName name="_16G_0Extract">#REF!</definedName>
    <definedName name="_3_3_0Crite" localSheetId="0">#REF!</definedName>
    <definedName name="_3_3_0Crite">#REF!</definedName>
    <definedName name="_4_3_0Crite" localSheetId="0">#REF!</definedName>
    <definedName name="_4_3_0Crite">#REF!</definedName>
    <definedName name="_7_3_0Criteria" localSheetId="0">#REF!</definedName>
    <definedName name="_7_3_0Criteria">#REF!</definedName>
    <definedName name="_8_3_0Criteria" localSheetId="0">#REF!</definedName>
    <definedName name="_8_3_0Criteria">#REF!</definedName>
    <definedName name="_Fill" localSheetId="0" hidden="1">#REF!</definedName>
    <definedName name="_Fill" hidden="1">#REF!</definedName>
    <definedName name="_xlnm._FilterDatabase" localSheetId="0" hidden="1">내역!$A:$A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CODE" localSheetId="0">#REF!</definedName>
    <definedName name="CODE">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내역!$B$1:$S$49</definedName>
    <definedName name="_xlnm.Print_Titles" localSheetId="0">내역!$1:$4</definedName>
    <definedName name="_xlnm.Print_Titles">#REF!</definedName>
    <definedName name="공사명" localSheetId="0">#REF!</definedName>
    <definedName name="공사명">#REF!</definedName>
    <definedName name="공통복사" localSheetId="0">[3]!Macro13</definedName>
    <definedName name="공통복사">[3]!Macro13</definedName>
    <definedName name="관급" localSheetId="0">#REF!,#REF!,#REF!</definedName>
    <definedName name="관급">#REF!,#REF!,#REF!</definedName>
    <definedName name="내역서" localSheetId="0">#REF!</definedName>
    <definedName name="내역서">#REF!</definedName>
    <definedName name="니여" localSheetId="0">#REF!,#REF!</definedName>
    <definedName name="니여">#REF!,#REF!</definedName>
    <definedName name="단가비교표" localSheetId="0">#REF!,#REF!</definedName>
    <definedName name="단가비교표">#REF!,#REF!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샘플">[4]내역서!$A$1:$IV$4</definedName>
    <definedName name="위치도" localSheetId="0">#REF!</definedName>
    <definedName name="위치도">#REF!</definedName>
    <definedName name="일위" localSheetId="0">#REF!,#REF!</definedName>
    <definedName name="일위">#REF!,#REF!</definedName>
    <definedName name="ㅈㅈㅈ" localSheetId="0">[3]!Macro12</definedName>
    <definedName name="ㅈㅈㅈ">[3]!Macro12</definedName>
    <definedName name="장성" localSheetId="0">#REF!,#REF!</definedName>
    <definedName name="장성">#REF!,#REF!</definedName>
  </definedNames>
  <calcPr calcId="152511"/>
</workbook>
</file>

<file path=xl/calcChain.xml><?xml version="1.0" encoding="utf-8"?>
<calcChain xmlns="http://schemas.openxmlformats.org/spreadsheetml/2006/main">
  <c r="J18" i="63" l="1"/>
  <c r="J21" i="63"/>
  <c r="J23" i="63"/>
  <c r="J25" i="63"/>
  <c r="J27" i="63"/>
  <c r="J29" i="63"/>
  <c r="J31" i="63"/>
  <c r="J33" i="63"/>
  <c r="J35" i="63"/>
  <c r="J37" i="63"/>
  <c r="J39" i="63"/>
  <c r="J41" i="63"/>
  <c r="J43" i="63"/>
  <c r="J46" i="63"/>
  <c r="B2" i="63" l="1"/>
  <c r="L17" i="63" l="1"/>
  <c r="J28" i="63" l="1"/>
  <c r="P28" i="63" s="1"/>
  <c r="I28" i="63" s="1"/>
  <c r="J19" i="63"/>
  <c r="P19" i="63" s="1"/>
  <c r="I19" i="63" s="1"/>
  <c r="J24" i="63" s="1"/>
  <c r="P24" i="63" s="1"/>
  <c r="I24" i="63" s="1"/>
  <c r="J26" i="63"/>
  <c r="P26" i="63" s="1"/>
  <c r="I26" i="63" s="1"/>
  <c r="J30" i="63" s="1"/>
  <c r="P30" i="63" s="1"/>
  <c r="I30" i="63" s="1"/>
  <c r="J32" i="63"/>
  <c r="P32" i="63" s="1"/>
  <c r="I32" i="63" s="1"/>
  <c r="O17" i="63"/>
  <c r="J40" i="63" l="1"/>
  <c r="P40" i="63" s="1"/>
  <c r="I40" i="63" s="1"/>
  <c r="J38" i="63"/>
  <c r="P38" i="63" s="1"/>
  <c r="I38" i="63" s="1"/>
  <c r="J22" i="63"/>
  <c r="P22" i="63" s="1"/>
  <c r="I22" i="63" s="1"/>
  <c r="R17" i="63"/>
  <c r="I17" i="63" s="1"/>
  <c r="J36" i="63" l="1"/>
  <c r="P36" i="63" s="1"/>
  <c r="I36" i="63" s="1"/>
  <c r="J34" i="63"/>
  <c r="P34" i="63" s="1"/>
  <c r="I34" i="63" s="1"/>
  <c r="I20" i="63"/>
  <c r="J42" i="63" s="1"/>
  <c r="P42" i="63" s="1"/>
  <c r="I42" i="63" s="1"/>
  <c r="J44" i="63" l="1"/>
  <c r="P44" i="63" s="1"/>
  <c r="J47" i="63" l="1"/>
  <c r="P47" i="63" s="1"/>
  <c r="I49" i="63"/>
</calcChain>
</file>

<file path=xl/sharedStrings.xml><?xml version="1.0" encoding="utf-8"?>
<sst xmlns="http://schemas.openxmlformats.org/spreadsheetml/2006/main" count="116" uniqueCount="80">
  <si>
    <t>공 사 원 가 계 산 서</t>
    <phoneticPr fontId="43" type="noConversion"/>
  </si>
  <si>
    <t>단
위</t>
    <phoneticPr fontId="2" type="noConversion"/>
  </si>
  <si>
    <t>총액
합계</t>
    <phoneticPr fontId="2" type="noConversion"/>
  </si>
  <si>
    <t>소계</t>
    <phoneticPr fontId="43" type="noConversion"/>
  </si>
  <si>
    <t>산출
경비</t>
    <phoneticPr fontId="27" type="noConversion"/>
  </si>
  <si>
    <t>M</t>
    <phoneticPr fontId="2" type="noConversion"/>
  </si>
  <si>
    <t>수량</t>
    <phoneticPr fontId="43" type="noConversion"/>
  </si>
  <si>
    <t>합     계</t>
    <phoneticPr fontId="2" type="noConversion"/>
  </si>
  <si>
    <t>식</t>
    <phoneticPr fontId="2" type="noConversion"/>
  </si>
  <si>
    <t>X</t>
    <phoneticPr fontId="2" type="noConversion"/>
  </si>
  <si>
    <t>=</t>
    <phoneticPr fontId="2" type="noConversion"/>
  </si>
  <si>
    <t>산재보험료</t>
    <phoneticPr fontId="2" type="noConversion"/>
  </si>
  <si>
    <t>고용보험료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</si>
  <si>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</si>
  <si>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</si>
  <si>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</si>
  <si>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</si>
  <si>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</si>
  <si>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</si>
  <si>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</si>
  <si>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</si>
  <si>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</si>
  <si>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</si>
  <si>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</si>
  <si>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노무비</t>
    <phoneticPr fontId="43" type="noConversion"/>
  </si>
  <si>
    <t>재료비</t>
    <phoneticPr fontId="43" type="noConversion"/>
  </si>
  <si>
    <t>경비</t>
    <phoneticPr fontId="43" type="noConversion"/>
  </si>
  <si>
    <t>구분</t>
    <phoneticPr fontId="2" type="noConversion"/>
  </si>
  <si>
    <t>비고</t>
    <phoneticPr fontId="2" type="noConversion"/>
  </si>
  <si>
    <t>퇴직공제부금비</t>
    <phoneticPr fontId="2" type="noConversion"/>
  </si>
  <si>
    <t>X</t>
    <phoneticPr fontId="2" type="noConversion"/>
  </si>
  <si>
    <t>=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</si>
  <si>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</si>
  <si>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</si>
  <si>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공종</t>
    <phoneticPr fontId="2" type="noConversion"/>
  </si>
  <si>
    <t>품명</t>
    <phoneticPr fontId="2" type="noConversion"/>
  </si>
  <si>
    <t>A</t>
    <phoneticPr fontId="2" type="noConversion"/>
  </si>
  <si>
    <t>수량</t>
    <phoneticPr fontId="2" type="noConversion"/>
  </si>
  <si>
    <t>규격</t>
    <phoneticPr fontId="2" type="noConversion"/>
  </si>
  <si>
    <t>1.</t>
    <phoneticPr fontId="2" type="noConversion"/>
  </si>
  <si>
    <t>조류방지시설 설치</t>
    <phoneticPr fontId="2" type="noConversion"/>
  </si>
  <si>
    <t>버드스파이크 설치</t>
    <phoneticPr fontId="2" type="noConversion"/>
  </si>
  <si>
    <t>공사설명판</t>
    <phoneticPr fontId="2" type="noConversion"/>
  </si>
  <si>
    <t>공사안내표지판</t>
    <phoneticPr fontId="2" type="noConversion"/>
  </si>
  <si>
    <t>소형교통안내표지판</t>
    <phoneticPr fontId="2" type="noConversion"/>
  </si>
  <si>
    <t>현수막설치</t>
    <phoneticPr fontId="2" type="noConversion"/>
  </si>
  <si>
    <t>B</t>
    <phoneticPr fontId="2" type="noConversion"/>
  </si>
  <si>
    <t>교통안전시설물</t>
    <phoneticPr fontId="2" type="noConversion"/>
  </si>
  <si>
    <t>EA</t>
    <phoneticPr fontId="2" type="noConversion"/>
  </si>
  <si>
    <t>2.</t>
    <phoneticPr fontId="2" type="noConversion"/>
  </si>
  <si>
    <t>3.</t>
    <phoneticPr fontId="2" type="noConversion"/>
  </si>
  <si>
    <t>4.</t>
  </si>
  <si>
    <t>5.</t>
  </si>
  <si>
    <t>6.</t>
  </si>
  <si>
    <t>7.</t>
  </si>
  <si>
    <t>8.</t>
  </si>
  <si>
    <t>삼각표지판</t>
    <phoneticPr fontId="2" type="noConversion"/>
  </si>
  <si>
    <t>PE드럼</t>
    <phoneticPr fontId="2" type="noConversion"/>
  </si>
  <si>
    <t>Ø550×850</t>
    <phoneticPr fontId="2" type="noConversion"/>
  </si>
  <si>
    <t>라바콘</t>
    <phoneticPr fontId="2" type="noConversion"/>
  </si>
  <si>
    <t>55cm×95cm</t>
    <phoneticPr fontId="2" type="noConversion"/>
  </si>
  <si>
    <t>400×400×750</t>
    <phoneticPr fontId="2" type="noConversion"/>
  </si>
  <si>
    <t>경광등</t>
    <phoneticPr fontId="2" type="noConversion"/>
  </si>
  <si>
    <t>윙카등</t>
    <phoneticPr fontId="2" type="noConversion"/>
  </si>
  <si>
    <t>1개월</t>
    <phoneticPr fontId="2" type="noConversion"/>
  </si>
  <si>
    <t>1개월</t>
    <phoneticPr fontId="2" type="noConversion"/>
  </si>
  <si>
    <t>m</t>
    <phoneticPr fontId="2" type="noConversion"/>
  </si>
  <si>
    <t>직접
재료비</t>
    <phoneticPr fontId="43" type="noConversion"/>
  </si>
  <si>
    <t>직접
노무비</t>
    <phoneticPr fontId="43" type="noConversion"/>
  </si>
  <si>
    <t>국민건강보험료</t>
    <phoneticPr fontId="2" type="noConversion"/>
  </si>
  <si>
    <t>X</t>
    <phoneticPr fontId="2" type="noConversion"/>
  </si>
  <si>
    <t>=</t>
    <phoneticPr fontId="2" type="noConversion"/>
  </si>
  <si>
    <t>연금보험료</t>
    <phoneticPr fontId="2" type="noConversion"/>
  </si>
  <si>
    <t>X</t>
    <phoneticPr fontId="2" type="noConversion"/>
  </si>
  <si>
    <t>=</t>
    <phoneticPr fontId="2" type="noConversion"/>
  </si>
  <si>
    <t>노인장기요양보험료</t>
    <phoneticPr fontId="2" type="noConversion"/>
  </si>
  <si>
    <t>버드스파이크 설치</t>
    <phoneticPr fontId="2" type="noConversion"/>
  </si>
  <si>
    <t>2.</t>
    <phoneticPr fontId="2" type="noConversion"/>
  </si>
  <si>
    <t>주간</t>
    <phoneticPr fontId="2" type="noConversion"/>
  </si>
  <si>
    <t>야간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</si>
</sst>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8" formatCode="_-* #,##0.0_-;\-* #,##0.0_-;_-* &quot;-&quot;_-;_-@_-"/>
    <numFmt numFmtId="189" formatCode="_-* #,##0.00_-;\-* #,##0.00_-;_-* &quot;-&quot;_-;_-@_-"/>
    <numFmt numFmtId="195" formatCode="&quot;₩&quot;#,##0;&quot;₩&quot;&quot;₩&quot;&quot;₩&quot;&quot;₩&quot;\-#,##0"/>
    <numFmt numFmtId="196" formatCode="#,##0;[Red]&quot;-&quot;#,##0"/>
    <numFmt numFmtId="197" formatCode="&quot;₩&quot;#,##0;[Red]&quot;₩&quot;&quot;₩&quot;&quot;₩&quot;&quot;₩&quot;\-#,##0"/>
    <numFmt numFmtId="198" formatCode="_-* #,##0.00_-;&quot;₩&quot;&quot;₩&quot;\-* #,##0.00_-;_-* &quot;-&quot;??_-;_-@_-"/>
    <numFmt numFmtId="199" formatCode="_-&quot;₩&quot;* #,##0.00_-;&quot;₩&quot;&quot;₩&quot;\-&quot;₩&quot;* #,##0.00_-;_-&quot;₩&quot;* &quot;-&quot;??_-;_-@_-"/>
    <numFmt numFmtId="200" formatCode="&quot;₩&quot;#,##0.00;&quot;₩&quot;&quot;₩&quot;&quot;₩&quot;&quot;₩&quot;\-#,##0.00"/>
    <numFmt numFmtId="202" formatCode="_-* #,##0.000_-;\-* #,##0.000_-;_-* &quot;-&quot;_-;_-@_-"/>
    <numFmt numFmtId="203" formatCode="_-* #,##0.0000_-;\-* #,##0.0000_-;_-* &quot;-&quot;_-;_-@_-"/>
    <numFmt numFmtId="204" formatCode="_-* #,##0_-;\-* #,##0_-;_-* &quot;-&quot;??_-;_-@_-"/>
    <numFmt numFmtId="205" formatCode="_-* #,##0.00000_-;\-* #,##0.00000_-;_-* &quot;-&quot;_-;_-@_-"/>
    <numFmt numFmtId="210" formatCode="0.000%"/>
  </numFmts>
  <fonts count="45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0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5" fontId="5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6" fontId="31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29" fillId="0" borderId="0">
      <protection locked="0"/>
    </xf>
    <xf numFmtId="197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8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29" fillId="0" borderId="3">
      <protection locked="0"/>
    </xf>
    <xf numFmtId="199" fontId="5" fillId="0" borderId="0">
      <protection locked="0"/>
    </xf>
    <xf numFmtId="200" fontId="5" fillId="0" borderId="0">
      <protection locked="0"/>
    </xf>
    <xf numFmtId="42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3" fillId="0" borderId="0"/>
    <xf numFmtId="0" fontId="32" fillId="0" borderId="0"/>
    <xf numFmtId="0" fontId="33" fillId="0" borderId="0"/>
    <xf numFmtId="0" fontId="35" fillId="0" borderId="0" applyNumberFormat="0"/>
    <xf numFmtId="0" fontId="33" fillId="0" borderId="0"/>
    <xf numFmtId="0" fontId="32" fillId="0" borderId="0"/>
    <xf numFmtId="0" fontId="33" fillId="0" borderId="0"/>
    <xf numFmtId="0" fontId="32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</cellStyleXfs>
  <cellXfs count="129">
    <xf numFmtId="0" fontId="0" fillId="0" borderId="0" xfId="0">
      <alignment vertical="center"/>
    </xf>
    <xf numFmtId="3" fontId="37" fillId="0" borderId="1" xfId="0" applyNumberFormat="1" applyFont="1" applyFill="1" applyBorder="1" applyAlignment="1">
      <alignment vertical="center"/>
    </xf>
    <xf numFmtId="0" fontId="37" fillId="0" borderId="1" xfId="0" applyFont="1" applyFill="1" applyBorder="1" applyAlignment="1">
      <alignment vertical="center" shrinkToFit="1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>
      <alignment vertical="center"/>
    </xf>
    <xf numFmtId="0" fontId="40" fillId="0" borderId="0" xfId="0" applyFont="1" applyFill="1" applyAlignment="1">
      <alignment horizontal="center" vertical="center"/>
    </xf>
    <xf numFmtId="0" fontId="40" fillId="0" borderId="0" xfId="0" applyFont="1" applyFill="1">
      <alignment vertical="center"/>
    </xf>
    <xf numFmtId="0" fontId="37" fillId="0" borderId="1" xfId="0" applyFont="1" applyFill="1" applyBorder="1" applyAlignment="1">
      <alignment horizontal="distributed" vertical="center" wrapText="1" shrinkToFit="1"/>
    </xf>
    <xf numFmtId="0" fontId="36" fillId="0" borderId="0" xfId="0" applyFont="1" applyFill="1" applyBorder="1">
      <alignment vertical="center"/>
    </xf>
    <xf numFmtId="3" fontId="37" fillId="0" borderId="1" xfId="0" applyNumberFormat="1" applyFont="1" applyFill="1" applyBorder="1" applyAlignment="1">
      <alignment horizontal="centerContinuous" vertical="center"/>
    </xf>
    <xf numFmtId="0" fontId="36" fillId="0" borderId="0" xfId="0" applyFont="1" applyFill="1" applyAlignment="1">
      <alignment vertical="center" shrinkToFit="1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center" shrinkToFit="1"/>
    </xf>
    <xf numFmtId="0" fontId="37" fillId="0" borderId="1" xfId="0" applyFont="1" applyFill="1" applyBorder="1" applyAlignment="1">
      <alignment horizontal="distributed" vertical="center" justifyLastLine="1"/>
    </xf>
    <xf numFmtId="0" fontId="37" fillId="0" borderId="1" xfId="0" applyFont="1" applyFill="1" applyBorder="1" applyAlignment="1">
      <alignment horizontal="distributed" vertical="center" wrapText="1" justifyLastLine="1"/>
    </xf>
    <xf numFmtId="41" fontId="41" fillId="0" borderId="1" xfId="94" applyFont="1" applyFill="1" applyBorder="1" applyAlignment="1">
      <alignment horizontal="center" vertical="center"/>
    </xf>
    <xf numFmtId="41" fontId="41" fillId="0" borderId="1" xfId="94" applyFont="1" applyFill="1" applyBorder="1" applyAlignment="1">
      <alignment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vertical="center" shrinkToFit="1"/>
    </xf>
    <xf numFmtId="0" fontId="37" fillId="0" borderId="0" xfId="0" applyFont="1" applyFill="1" applyAlignment="1">
      <alignment horizontal="center" vertical="center" shrinkToFit="1"/>
    </xf>
    <xf numFmtId="41" fontId="37" fillId="0" borderId="0" xfId="94" applyFont="1" applyFill="1" applyAlignment="1">
      <alignment vertical="center"/>
    </xf>
    <xf numFmtId="41" fontId="37" fillId="0" borderId="0" xfId="94" applyFont="1" applyFill="1" applyAlignment="1">
      <alignment vertical="center" shrinkToFit="1"/>
    </xf>
    <xf numFmtId="4" fontId="37" fillId="0" borderId="1" xfId="0" applyNumberFormat="1" applyFont="1" applyFill="1" applyBorder="1" applyAlignment="1">
      <alignment horizontal="center" vertical="center" shrinkToFit="1"/>
    </xf>
    <xf numFmtId="41" fontId="41" fillId="0" borderId="1" xfId="94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204" fontId="36" fillId="0" borderId="0" xfId="0" applyNumberFormat="1" applyFont="1" applyFill="1" applyBorder="1">
      <alignment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 shrinkToFit="1"/>
    </xf>
    <xf numFmtId="0" fontId="38" fillId="0" borderId="1" xfId="0" applyFont="1" applyFill="1" applyBorder="1" applyAlignment="1">
      <alignment horizontal="left"/>
    </xf>
    <xf numFmtId="0" fontId="39" fillId="0" borderId="1" xfId="0" applyFont="1" applyFill="1" applyBorder="1" applyAlignment="1">
      <alignment horizontal="left" shrinkToFit="1"/>
    </xf>
    <xf numFmtId="0" fontId="40" fillId="0" borderId="1" xfId="0" applyFont="1" applyFill="1" applyBorder="1" applyAlignment="1">
      <alignment horizontal="center" shrinkToFit="1"/>
    </xf>
    <xf numFmtId="0" fontId="40" fillId="0" borderId="1" xfId="0" applyFont="1" applyFill="1" applyBorder="1" applyAlignment="1">
      <alignment horizontal="center"/>
    </xf>
    <xf numFmtId="0" fontId="40" fillId="0" borderId="1" xfId="0" applyFont="1" applyFill="1" applyBorder="1">
      <alignment vertical="center"/>
    </xf>
    <xf numFmtId="0" fontId="40" fillId="0" borderId="1" xfId="0" applyFont="1" applyFill="1" applyBorder="1" applyAlignment="1">
      <alignment vertical="center" shrinkToFit="1"/>
    </xf>
    <xf numFmtId="0" fontId="40" fillId="0" borderId="1" xfId="0" applyFont="1" applyFill="1" applyBorder="1" applyAlignment="1">
      <alignment horizontal="center" vertical="center" shrinkToFit="1"/>
    </xf>
    <xf numFmtId="41" fontId="41" fillId="0" borderId="1" xfId="94" applyFont="1" applyFill="1" applyBorder="1" applyAlignment="1">
      <alignment vertical="center" shrinkToFit="1"/>
    </xf>
    <xf numFmtId="0" fontId="37" fillId="0" borderId="1" xfId="0" applyFont="1" applyFill="1" applyBorder="1" applyAlignment="1">
      <alignment vertical="center"/>
    </xf>
    <xf numFmtId="41" fontId="41" fillId="0" borderId="1" xfId="0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vertical="center"/>
    </xf>
    <xf numFmtId="41" fontId="37" fillId="0" borderId="1" xfId="94" applyFont="1" applyFill="1" applyBorder="1" applyAlignment="1">
      <alignment horizontal="center" vertical="center"/>
    </xf>
    <xf numFmtId="41" fontId="37" fillId="0" borderId="0" xfId="0" applyNumberFormat="1" applyFont="1" applyFill="1" applyAlignment="1">
      <alignment horizontal="center" vertical="center" shrinkToFit="1"/>
    </xf>
    <xf numFmtId="183" fontId="37" fillId="0" borderId="0" xfId="0" applyNumberFormat="1" applyFont="1" applyFill="1" applyAlignment="1">
      <alignment horizontal="center" vertical="center" shrinkToFit="1"/>
    </xf>
    <xf numFmtId="41" fontId="41" fillId="0" borderId="0" xfId="94" applyFont="1" applyFill="1" applyAlignment="1">
      <alignment vertical="center"/>
    </xf>
    <xf numFmtId="3" fontId="37" fillId="0" borderId="1" xfId="0" applyNumberFormat="1" applyFont="1" applyFill="1" applyBorder="1" applyAlignment="1">
      <alignment vertical="center"/>
    </xf>
    <xf numFmtId="41" fontId="36" fillId="0" borderId="0" xfId="94" applyFont="1" applyFill="1">
      <alignment vertical="center"/>
    </xf>
    <xf numFmtId="41" fontId="40" fillId="0" borderId="0" xfId="94" applyFont="1" applyFill="1">
      <alignment vertical="center"/>
    </xf>
    <xf numFmtId="41" fontId="36" fillId="0" borderId="0" xfId="94" applyFont="1" applyFill="1" applyBorder="1">
      <alignment vertical="center"/>
    </xf>
    <xf numFmtId="41" fontId="36" fillId="0" borderId="0" xfId="0" applyNumberFormat="1" applyFont="1" applyFill="1" applyBorder="1">
      <alignment vertical="center"/>
    </xf>
    <xf numFmtId="41" fontId="36" fillId="0" borderId="0" xfId="0" applyNumberFormat="1" applyFont="1" applyFill="1" applyBorder="1" applyAlignment="1">
      <alignment horizontal="center" vertical="center"/>
    </xf>
    <xf numFmtId="41" fontId="36" fillId="0" borderId="0" xfId="94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203" fontId="36" fillId="0" borderId="0" xfId="94" applyNumberFormat="1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 shrinkToFit="1"/>
    </xf>
    <xf numFmtId="41" fontId="41" fillId="0" borderId="1" xfId="94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left" vertical="center" shrinkToFit="1"/>
    </xf>
    <xf numFmtId="0" fontId="37" fillId="0" borderId="14" xfId="0" applyFont="1" applyFill="1" applyBorder="1" applyAlignment="1">
      <alignment horizontal="left" vertical="center"/>
    </xf>
    <xf numFmtId="49" fontId="37" fillId="0" borderId="1" xfId="0" applyNumberFormat="1" applyFont="1" applyFill="1" applyBorder="1" applyAlignment="1">
      <alignment horizontal="left" vertical="center" shrinkToFit="1"/>
    </xf>
    <xf numFmtId="41" fontId="37" fillId="0" borderId="1" xfId="94" applyFont="1" applyFill="1" applyBorder="1" applyAlignment="1">
      <alignment horizontal="center" vertical="center"/>
    </xf>
    <xf numFmtId="3" fontId="41" fillId="0" borderId="1" xfId="0" applyNumberFormat="1" applyFont="1" applyFill="1" applyBorder="1" applyAlignment="1">
      <alignment horizontal="distributed" vertical="center" justifyLastLine="1"/>
    </xf>
    <xf numFmtId="0" fontId="37" fillId="0" borderId="1" xfId="0" applyFont="1" applyFill="1" applyBorder="1" applyAlignment="1">
      <alignment horizontal="center" vertical="center"/>
    </xf>
    <xf numFmtId="41" fontId="37" fillId="0" borderId="10" xfId="94" applyFont="1" applyFill="1" applyBorder="1" applyAlignment="1">
      <alignment horizontal="center" vertical="center"/>
    </xf>
    <xf numFmtId="41" fontId="37" fillId="0" borderId="11" xfId="94" applyFont="1" applyFill="1" applyBorder="1" applyAlignment="1">
      <alignment horizontal="center" vertical="center"/>
    </xf>
    <xf numFmtId="0" fontId="37" fillId="0" borderId="7" xfId="0" applyFont="1" applyFill="1" applyBorder="1" applyAlignment="1">
      <alignment horizontal="center" vertical="center"/>
    </xf>
    <xf numFmtId="0" fontId="37" fillId="0" borderId="8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3" xfId="0" applyFont="1" applyFill="1" applyBorder="1" applyAlignment="1">
      <alignment horizontal="center" vertical="center"/>
    </xf>
    <xf numFmtId="0" fontId="37" fillId="0" borderId="16" xfId="0" applyFont="1" applyFill="1" applyBorder="1" applyAlignment="1">
      <alignment horizontal="center" vertical="center"/>
    </xf>
    <xf numFmtId="0" fontId="37" fillId="0" borderId="15" xfId="0" applyFont="1" applyFill="1" applyBorder="1" applyAlignment="1">
      <alignment horizontal="center" vertical="center"/>
    </xf>
    <xf numFmtId="0" fontId="37" fillId="0" borderId="12" xfId="0" applyFont="1" applyFill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 vertical="center"/>
    </xf>
    <xf numFmtId="205" fontId="37" fillId="0" borderId="10" xfId="94" applyNumberFormat="1" applyFont="1" applyFill="1" applyBorder="1" applyAlignment="1">
      <alignment horizontal="center" vertical="center"/>
    </xf>
    <xf numFmtId="205" fontId="37" fillId="0" borderId="11" xfId="94" applyNumberFormat="1" applyFont="1" applyFill="1" applyBorder="1" applyAlignment="1">
      <alignment horizontal="center" vertical="center"/>
    </xf>
    <xf numFmtId="203" fontId="37" fillId="0" borderId="10" xfId="94" applyNumberFormat="1" applyFont="1" applyFill="1" applyBorder="1" applyAlignment="1">
      <alignment horizontal="center" vertical="center"/>
    </xf>
    <xf numFmtId="203" fontId="37" fillId="0" borderId="11" xfId="94" applyNumberFormat="1" applyFont="1" applyFill="1" applyBorder="1" applyAlignment="1">
      <alignment horizontal="center" vertical="center"/>
    </xf>
    <xf numFmtId="0" fontId="37" fillId="0" borderId="10" xfId="0" applyFont="1" applyFill="1" applyBorder="1" applyAlignment="1">
      <alignment horizontal="left" vertical="center"/>
    </xf>
    <xf numFmtId="0" fontId="37" fillId="0" borderId="5" xfId="0" applyFont="1" applyFill="1" applyBorder="1" applyAlignment="1">
      <alignment horizontal="left" vertical="center"/>
    </xf>
    <xf numFmtId="0" fontId="37" fillId="0" borderId="11" xfId="0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center" vertical="center" shrinkToFit="1"/>
    </xf>
    <xf numFmtId="41" fontId="37" fillId="0" borderId="10" xfId="0" applyNumberFormat="1" applyFont="1" applyFill="1" applyBorder="1" applyAlignment="1">
      <alignment horizontal="center" vertical="center" shrinkToFit="1"/>
    </xf>
    <xf numFmtId="41" fontId="37" fillId="0" borderId="11" xfId="0" applyNumberFormat="1" applyFont="1" applyFill="1" applyBorder="1" applyAlignment="1">
      <alignment horizontal="center" vertical="center" shrinkToFit="1"/>
    </xf>
    <xf numFmtId="0" fontId="37" fillId="0" borderId="5" xfId="0" applyFont="1" applyFill="1" applyBorder="1" applyAlignment="1">
      <alignment horizontal="center" vertical="center" wrapText="1" shrinkToFit="1"/>
    </xf>
    <xf numFmtId="0" fontId="37" fillId="0" borderId="11" xfId="0" applyFont="1" applyFill="1" applyBorder="1" applyAlignment="1">
      <alignment horizontal="center" vertical="center" wrapText="1" shrinkToFit="1"/>
    </xf>
    <xf numFmtId="0" fontId="37" fillId="0" borderId="10" xfId="0" applyFont="1" applyFill="1" applyBorder="1" applyAlignment="1">
      <alignment horizontal="center" vertical="center" wrapText="1" shrinkToFit="1"/>
    </xf>
    <xf numFmtId="0" fontId="37" fillId="0" borderId="0" xfId="0" applyFont="1" applyFill="1" applyAlignment="1">
      <alignment horizontal="center" vertical="center"/>
    </xf>
    <xf numFmtId="0" fontId="42" fillId="0" borderId="1" xfId="0" applyFont="1" applyFill="1" applyBorder="1" applyAlignment="1">
      <alignment horizontal="center"/>
    </xf>
    <xf numFmtId="0" fontId="37" fillId="0" borderId="14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 wrapText="1"/>
    </xf>
    <xf numFmtId="41" fontId="37" fillId="0" borderId="10" xfId="94" applyFont="1" applyFill="1" applyBorder="1" applyAlignment="1">
      <alignment horizontal="left" vertical="center"/>
    </xf>
    <xf numFmtId="41" fontId="37" fillId="0" borderId="5" xfId="94" applyFont="1" applyFill="1" applyBorder="1" applyAlignment="1">
      <alignment horizontal="left" vertical="center"/>
    </xf>
    <xf numFmtId="41" fontId="37" fillId="0" borderId="11" xfId="94" applyFont="1" applyFill="1" applyBorder="1" applyAlignment="1">
      <alignment horizontal="left" vertical="center"/>
    </xf>
    <xf numFmtId="0" fontId="41" fillId="0" borderId="10" xfId="0" applyFont="1" applyFill="1" applyBorder="1" applyAlignment="1">
      <alignment horizontal="center" vertical="center"/>
    </xf>
    <xf numFmtId="0" fontId="41" fillId="0" borderId="5" xfId="0" applyFont="1" applyFill="1" applyBorder="1" applyAlignment="1">
      <alignment horizontal="center" vertical="center"/>
    </xf>
    <xf numFmtId="0" fontId="41" fillId="0" borderId="11" xfId="0" applyFont="1" applyFill="1" applyBorder="1" applyAlignment="1">
      <alignment horizontal="center" vertical="center"/>
    </xf>
    <xf numFmtId="41" fontId="37" fillId="0" borderId="5" xfId="94" applyFont="1" applyFill="1" applyBorder="1" applyAlignment="1">
      <alignment horizontal="center" vertical="center"/>
    </xf>
    <xf numFmtId="188" fontId="37" fillId="0" borderId="10" xfId="94" applyNumberFormat="1" applyFont="1" applyFill="1" applyBorder="1" applyAlignment="1">
      <alignment vertical="center"/>
    </xf>
    <xf numFmtId="188" fontId="37" fillId="0" borderId="11" xfId="94" applyNumberFormat="1" applyFont="1" applyFill="1" applyBorder="1" applyAlignment="1">
      <alignment vertical="center"/>
    </xf>
    <xf numFmtId="9" fontId="37" fillId="0" borderId="7" xfId="0" applyNumberFormat="1" applyFont="1" applyFill="1" applyBorder="1" applyAlignment="1">
      <alignment horizontal="center" vertical="center" shrinkToFit="1"/>
    </xf>
    <xf numFmtId="9" fontId="37" fillId="0" borderId="8" xfId="0" applyNumberFormat="1" applyFont="1" applyFill="1" applyBorder="1" applyAlignment="1">
      <alignment horizontal="center" vertical="center" shrinkToFit="1"/>
    </xf>
    <xf numFmtId="0" fontId="41" fillId="0" borderId="13" xfId="0" applyFont="1" applyFill="1" applyBorder="1" applyAlignment="1">
      <alignment horizontal="center" vertical="center"/>
    </xf>
    <xf numFmtId="0" fontId="41" fillId="0" borderId="16" xfId="0" applyFont="1" applyFill="1" applyBorder="1" applyAlignment="1">
      <alignment horizontal="center" vertical="center"/>
    </xf>
    <xf numFmtId="0" fontId="41" fillId="0" borderId="15" xfId="0" applyFont="1" applyFill="1" applyBorder="1" applyAlignment="1">
      <alignment horizontal="center" vertical="center"/>
    </xf>
    <xf numFmtId="0" fontId="41" fillId="0" borderId="12" xfId="0" applyFont="1" applyFill="1" applyBorder="1" applyAlignment="1">
      <alignment horizontal="center" vertical="center"/>
    </xf>
    <xf numFmtId="0" fontId="41" fillId="0" borderId="9" xfId="0" applyFont="1" applyFill="1" applyBorder="1" applyAlignment="1">
      <alignment horizontal="center" vertical="center"/>
    </xf>
    <xf numFmtId="0" fontId="41" fillId="0" borderId="2" xfId="0" applyFont="1" applyFill="1" applyBorder="1" applyAlignment="1">
      <alignment horizontal="center" vertical="center"/>
    </xf>
    <xf numFmtId="202" fontId="37" fillId="0" borderId="10" xfId="94" applyNumberFormat="1" applyFont="1" applyFill="1" applyBorder="1" applyAlignment="1">
      <alignment vertical="center"/>
    </xf>
    <xf numFmtId="202" fontId="37" fillId="0" borderId="11" xfId="94" applyNumberFormat="1" applyFont="1" applyFill="1" applyBorder="1" applyAlignment="1">
      <alignment vertical="center"/>
    </xf>
    <xf numFmtId="184" fontId="37" fillId="0" borderId="7" xfId="0" applyNumberFormat="1" applyFont="1" applyFill="1" applyBorder="1" applyAlignment="1">
      <alignment horizontal="center" vertical="center" shrinkToFit="1"/>
    </xf>
    <xf numFmtId="184" fontId="37" fillId="0" borderId="8" xfId="0" applyNumberFormat="1" applyFont="1" applyFill="1" applyBorder="1" applyAlignment="1">
      <alignment horizontal="center" vertical="center" shrinkToFit="1"/>
    </xf>
    <xf numFmtId="189" fontId="37" fillId="0" borderId="10" xfId="94" applyNumberFormat="1" applyFont="1" applyFill="1" applyBorder="1" applyAlignment="1">
      <alignment vertical="center"/>
    </xf>
    <xf numFmtId="189" fontId="37" fillId="0" borderId="11" xfId="94" applyNumberFormat="1" applyFont="1" applyFill="1" applyBorder="1" applyAlignment="1">
      <alignment vertical="center"/>
    </xf>
    <xf numFmtId="203" fontId="37" fillId="0" borderId="10" xfId="94" applyNumberFormat="1" applyFont="1" applyFill="1" applyBorder="1" applyAlignment="1">
      <alignment vertical="center"/>
    </xf>
    <xf numFmtId="203" fontId="37" fillId="0" borderId="11" xfId="94" applyNumberFormat="1" applyFont="1" applyFill="1" applyBorder="1" applyAlignment="1">
      <alignment vertical="center"/>
    </xf>
    <xf numFmtId="10" fontId="37" fillId="0" borderId="7" xfId="0" applyNumberFormat="1" applyFont="1" applyFill="1" applyBorder="1" applyAlignment="1">
      <alignment horizontal="center" vertical="center" shrinkToFit="1"/>
    </xf>
    <xf numFmtId="10" fontId="37" fillId="0" borderId="8" xfId="0" applyNumberFormat="1" applyFont="1" applyFill="1" applyBorder="1" applyAlignment="1">
      <alignment horizontal="center" vertical="center" shrinkToFit="1"/>
    </xf>
    <xf numFmtId="205" fontId="37" fillId="0" borderId="10" xfId="94" applyNumberFormat="1" applyFont="1" applyFill="1" applyBorder="1" applyAlignment="1">
      <alignment vertical="center"/>
    </xf>
    <xf numFmtId="205" fontId="37" fillId="0" borderId="11" xfId="94" applyNumberFormat="1" applyFont="1" applyFill="1" applyBorder="1" applyAlignment="1">
      <alignment vertical="center"/>
    </xf>
    <xf numFmtId="10" fontId="37" fillId="0" borderId="17" xfId="0" applyNumberFormat="1" applyFont="1" applyFill="1" applyBorder="1" applyAlignment="1">
      <alignment horizontal="center" vertical="center" shrinkToFit="1"/>
    </xf>
    <xf numFmtId="184" fontId="37" fillId="0" borderId="17" xfId="0" applyNumberFormat="1" applyFont="1" applyFill="1" applyBorder="1" applyAlignment="1">
      <alignment horizontal="center" vertical="center" shrinkToFit="1"/>
    </xf>
    <xf numFmtId="210" fontId="37" fillId="0" borderId="17" xfId="0" applyNumberFormat="1" applyFont="1" applyFill="1" applyBorder="1" applyAlignment="1">
      <alignment horizontal="center" vertical="center" shrinkToFit="1"/>
    </xf>
    <xf numFmtId="210" fontId="37" fillId="0" borderId="7" xfId="0" applyNumberFormat="1" applyFont="1" applyFill="1" applyBorder="1" applyAlignment="1">
      <alignment horizontal="center" vertical="center" shrinkToFit="1"/>
    </xf>
    <xf numFmtId="210" fontId="37" fillId="0" borderId="8" xfId="0" applyNumberFormat="1" applyFont="1" applyFill="1" applyBorder="1" applyAlignment="1">
      <alignment horizontal="center" vertical="center" shrinkToFit="1"/>
    </xf>
    <xf numFmtId="41" fontId="41" fillId="0" borderId="10" xfId="94" applyFont="1" applyFill="1" applyBorder="1" applyAlignment="1">
      <alignment horizontal="center" vertical="center"/>
    </xf>
    <xf numFmtId="41" fontId="41" fillId="0" borderId="5" xfId="94" applyFont="1" applyFill="1" applyBorder="1" applyAlignment="1">
      <alignment horizontal="center" vertical="center"/>
    </xf>
    <xf numFmtId="41" fontId="41" fillId="0" borderId="11" xfId="94" applyFont="1" applyFill="1" applyBorder="1" applyAlignment="1">
      <alignment horizontal="center"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68"/>
  <sheetViews>
    <sheetView tabSelected="1" view="pageBreakPreview" zoomScale="85" zoomScaleNormal="85" zoomScaleSheetLayoutView="85" workbookViewId="0">
      <pane ySplit="4" topLeftCell="A5" activePane="bottomLeft" state="frozen"/>
      <selection activeCell="AU4" sqref="AU4"/>
      <selection pane="bottomLeft" activeCell="K12" sqref="K12"/>
    </sheetView>
  </sheetViews>
  <sheetFormatPr defaultRowHeight="24" customHeight="1"/>
  <cols>
    <col min="1" max="1" width="8" style="3" customWidth="1"/>
    <col min="2" max="2" width="5.6640625" style="11" customWidth="1"/>
    <col min="3" max="3" width="30.1640625" style="12" customWidth="1"/>
    <col min="4" max="7" width="6.5" style="12" customWidth="1"/>
    <col min="8" max="8" width="6.33203125" style="11" customWidth="1"/>
    <col min="9" max="9" width="21.33203125" style="11" bestFit="1" customWidth="1"/>
    <col min="10" max="10" width="15.83203125" style="4" customWidth="1"/>
    <col min="11" max="11" width="8.83203125" style="4" customWidth="1"/>
    <col min="12" max="13" width="15.83203125" style="4" customWidth="1"/>
    <col min="14" max="14" width="8.83203125" style="4" customWidth="1"/>
    <col min="15" max="15" width="16.83203125" style="4" customWidth="1"/>
    <col min="16" max="16" width="15.83203125" style="10" customWidth="1"/>
    <col min="17" max="17" width="8.83203125" style="10" customWidth="1"/>
    <col min="18" max="18" width="15.83203125" style="10" customWidth="1"/>
    <col min="19" max="19" width="15.83203125" style="24" customWidth="1"/>
    <col min="20" max="20" width="9.33203125" style="4"/>
    <col min="21" max="21" width="35.6640625" style="45" bestFit="1" customWidth="1"/>
    <col min="22" max="22" width="5.83203125" style="4" bestFit="1" customWidth="1"/>
    <col min="23" max="23" width="19.83203125" style="4" bestFit="1" customWidth="1"/>
    <col min="24" max="16384" width="9.33203125" style="4"/>
  </cols>
  <sheetData>
    <row r="1" spans="1:21" ht="30.75" customHeight="1"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</row>
    <row r="2" spans="1:21" s="6" customFormat="1" ht="30" customHeight="1">
      <c r="A2" s="5"/>
      <c r="B2" s="28" t="e">
        <f>#REF!</f>
        <v>#REF!</v>
      </c>
      <c r="C2" s="29"/>
      <c r="D2" s="29"/>
      <c r="E2" s="29"/>
      <c r="F2" s="29"/>
      <c r="G2" s="30"/>
      <c r="H2" s="31"/>
      <c r="I2" s="31"/>
      <c r="J2" s="32"/>
      <c r="K2" s="32"/>
      <c r="L2" s="32"/>
      <c r="M2" s="32"/>
      <c r="N2" s="32"/>
      <c r="O2" s="32"/>
      <c r="P2" s="33"/>
      <c r="Q2" s="33"/>
      <c r="R2" s="33"/>
      <c r="S2" s="34"/>
      <c r="U2" s="46"/>
    </row>
    <row r="3" spans="1:21" ht="39.950000000000003" customHeight="1">
      <c r="A3" s="5"/>
      <c r="B3" s="66" t="s">
        <v>34</v>
      </c>
      <c r="C3" s="82" t="s">
        <v>27</v>
      </c>
      <c r="D3" s="82"/>
      <c r="E3" s="82"/>
      <c r="F3" s="82"/>
      <c r="G3" s="82"/>
      <c r="H3" s="91" t="s">
        <v>1</v>
      </c>
      <c r="I3" s="91" t="s">
        <v>2</v>
      </c>
      <c r="J3" s="68" t="s">
        <v>24</v>
      </c>
      <c r="K3" s="68"/>
      <c r="L3" s="68"/>
      <c r="M3" s="68" t="s">
        <v>25</v>
      </c>
      <c r="N3" s="68"/>
      <c r="O3" s="68"/>
      <c r="P3" s="82" t="s">
        <v>26</v>
      </c>
      <c r="Q3" s="82"/>
      <c r="R3" s="82"/>
      <c r="S3" s="82" t="s">
        <v>28</v>
      </c>
    </row>
    <row r="4" spans="1:21" ht="39.950000000000003" customHeight="1">
      <c r="A4" s="5"/>
      <c r="B4" s="90"/>
      <c r="C4" s="54" t="s">
        <v>35</v>
      </c>
      <c r="D4" s="85" t="s">
        <v>38</v>
      </c>
      <c r="E4" s="86"/>
      <c r="F4" s="87" t="s">
        <v>37</v>
      </c>
      <c r="G4" s="86"/>
      <c r="H4" s="68"/>
      <c r="I4" s="68"/>
      <c r="J4" s="14" t="s">
        <v>68</v>
      </c>
      <c r="K4" s="14" t="s">
        <v>6</v>
      </c>
      <c r="L4" s="13" t="s">
        <v>3</v>
      </c>
      <c r="M4" s="14" t="s">
        <v>67</v>
      </c>
      <c r="N4" s="14" t="s">
        <v>6</v>
      </c>
      <c r="O4" s="13" t="s">
        <v>3</v>
      </c>
      <c r="P4" s="7" t="s">
        <v>4</v>
      </c>
      <c r="Q4" s="14" t="s">
        <v>6</v>
      </c>
      <c r="R4" s="13" t="s">
        <v>3</v>
      </c>
      <c r="S4" s="82"/>
    </row>
    <row r="5" spans="1:21" ht="20.25">
      <c r="A5" s="5"/>
      <c r="B5" s="59" t="s">
        <v>36</v>
      </c>
      <c r="C5" s="58" t="s">
        <v>40</v>
      </c>
      <c r="D5" s="85"/>
      <c r="E5" s="86"/>
      <c r="F5" s="87"/>
      <c r="G5" s="86"/>
      <c r="H5" s="53"/>
      <c r="I5" s="53"/>
      <c r="J5" s="14"/>
      <c r="K5" s="14"/>
      <c r="L5" s="62"/>
      <c r="M5" s="14"/>
      <c r="N5" s="14"/>
      <c r="O5" s="62"/>
      <c r="P5" s="7"/>
      <c r="Q5" s="14"/>
      <c r="R5" s="62"/>
      <c r="S5" s="54"/>
    </row>
    <row r="6" spans="1:21" ht="24" customHeight="1">
      <c r="A6" s="5"/>
      <c r="B6" s="60" t="s">
        <v>39</v>
      </c>
      <c r="C6" s="2" t="s">
        <v>41</v>
      </c>
      <c r="D6" s="83" t="s">
        <v>78</v>
      </c>
      <c r="E6" s="84"/>
      <c r="F6" s="83">
        <v>11109</v>
      </c>
      <c r="G6" s="84"/>
      <c r="H6" s="26" t="s">
        <v>5</v>
      </c>
      <c r="I6" s="9"/>
      <c r="J6" s="1"/>
      <c r="K6" s="44"/>
      <c r="L6" s="1"/>
      <c r="M6" s="1"/>
      <c r="N6" s="44"/>
      <c r="O6" s="1"/>
      <c r="P6" s="1"/>
      <c r="Q6" s="44"/>
      <c r="R6" s="1"/>
      <c r="S6" s="22"/>
    </row>
    <row r="7" spans="1:21" ht="24" customHeight="1">
      <c r="A7" s="5"/>
      <c r="B7" s="60" t="s">
        <v>77</v>
      </c>
      <c r="C7" s="2" t="s">
        <v>76</v>
      </c>
      <c r="D7" s="83" t="s">
        <v>79</v>
      </c>
      <c r="E7" s="84"/>
      <c r="F7" s="83">
        <v>1201</v>
      </c>
      <c r="G7" s="84"/>
      <c r="H7" s="63" t="s">
        <v>5</v>
      </c>
      <c r="I7" s="9"/>
      <c r="J7" s="44"/>
      <c r="K7" s="44"/>
      <c r="L7" s="44"/>
      <c r="M7" s="44"/>
      <c r="N7" s="44"/>
      <c r="O7" s="44"/>
      <c r="P7" s="44"/>
      <c r="Q7" s="44"/>
      <c r="R7" s="44"/>
      <c r="S7" s="22"/>
    </row>
    <row r="8" spans="1:21" ht="20.25">
      <c r="A8" s="5"/>
      <c r="B8" s="59" t="s">
        <v>46</v>
      </c>
      <c r="C8" s="58" t="s">
        <v>47</v>
      </c>
      <c r="D8" s="85"/>
      <c r="E8" s="86"/>
      <c r="F8" s="87"/>
      <c r="G8" s="86"/>
      <c r="H8" s="55"/>
      <c r="I8" s="55"/>
      <c r="J8" s="14"/>
      <c r="K8" s="14"/>
      <c r="L8" s="62"/>
      <c r="M8" s="14"/>
      <c r="N8" s="14"/>
      <c r="O8" s="62"/>
      <c r="P8" s="7"/>
      <c r="Q8" s="14"/>
      <c r="R8" s="62"/>
      <c r="S8" s="56"/>
    </row>
    <row r="9" spans="1:21" ht="24" customHeight="1">
      <c r="A9" s="5"/>
      <c r="B9" s="60" t="s">
        <v>39</v>
      </c>
      <c r="C9" s="2" t="s">
        <v>42</v>
      </c>
      <c r="D9" s="83"/>
      <c r="E9" s="84"/>
      <c r="F9" s="83">
        <v>2</v>
      </c>
      <c r="G9" s="84"/>
      <c r="H9" s="55" t="s">
        <v>48</v>
      </c>
      <c r="I9" s="9"/>
      <c r="J9" s="44"/>
      <c r="K9" s="44"/>
      <c r="L9" s="44"/>
      <c r="M9" s="44"/>
      <c r="N9" s="44"/>
      <c r="O9" s="44"/>
      <c r="P9" s="44"/>
      <c r="Q9" s="44"/>
      <c r="R9" s="44"/>
      <c r="S9" s="22"/>
    </row>
    <row r="10" spans="1:21" ht="24" customHeight="1">
      <c r="A10" s="5"/>
      <c r="B10" s="60" t="s">
        <v>49</v>
      </c>
      <c r="C10" s="2" t="s">
        <v>43</v>
      </c>
      <c r="D10" s="83" t="s">
        <v>60</v>
      </c>
      <c r="E10" s="84"/>
      <c r="F10" s="83">
        <v>2</v>
      </c>
      <c r="G10" s="84"/>
      <c r="H10" s="55" t="s">
        <v>48</v>
      </c>
      <c r="I10" s="9"/>
      <c r="J10" s="44"/>
      <c r="K10" s="44"/>
      <c r="L10" s="44"/>
      <c r="M10" s="44"/>
      <c r="N10" s="44"/>
      <c r="O10" s="44"/>
      <c r="P10" s="44"/>
      <c r="Q10" s="44"/>
      <c r="R10" s="44"/>
      <c r="S10" s="22"/>
    </row>
    <row r="11" spans="1:21" ht="24" customHeight="1">
      <c r="A11" s="5"/>
      <c r="B11" s="60" t="s">
        <v>50</v>
      </c>
      <c r="C11" s="2" t="s">
        <v>44</v>
      </c>
      <c r="D11" s="83" t="s">
        <v>56</v>
      </c>
      <c r="E11" s="84"/>
      <c r="F11" s="83">
        <v>4</v>
      </c>
      <c r="G11" s="84"/>
      <c r="H11" s="55" t="s">
        <v>48</v>
      </c>
      <c r="I11" s="9"/>
      <c r="J11" s="44"/>
      <c r="K11" s="44"/>
      <c r="L11" s="44"/>
      <c r="M11" s="44"/>
      <c r="N11" s="44"/>
      <c r="O11" s="44"/>
      <c r="P11" s="44"/>
      <c r="Q11" s="44"/>
      <c r="R11" s="44"/>
      <c r="S11" s="22"/>
    </row>
    <row r="12" spans="1:21" ht="24" customHeight="1">
      <c r="A12" s="5"/>
      <c r="B12" s="60" t="s">
        <v>51</v>
      </c>
      <c r="C12" s="2" t="s">
        <v>57</v>
      </c>
      <c r="D12" s="83" t="s">
        <v>58</v>
      </c>
      <c r="E12" s="84"/>
      <c r="F12" s="83">
        <v>36</v>
      </c>
      <c r="G12" s="84"/>
      <c r="H12" s="55" t="s">
        <v>48</v>
      </c>
      <c r="I12" s="9"/>
      <c r="J12" s="44"/>
      <c r="K12" s="44"/>
      <c r="L12" s="44"/>
      <c r="M12" s="44"/>
      <c r="N12" s="44"/>
      <c r="O12" s="44"/>
      <c r="P12" s="44"/>
      <c r="Q12" s="44"/>
      <c r="R12" s="44"/>
      <c r="S12" s="22"/>
    </row>
    <row r="13" spans="1:21" ht="24" customHeight="1">
      <c r="A13" s="5"/>
      <c r="B13" s="60" t="s">
        <v>52</v>
      </c>
      <c r="C13" s="2" t="s">
        <v>59</v>
      </c>
      <c r="D13" s="83" t="s">
        <v>61</v>
      </c>
      <c r="E13" s="84"/>
      <c r="F13" s="83">
        <v>34</v>
      </c>
      <c r="G13" s="84"/>
      <c r="H13" s="55" t="s">
        <v>48</v>
      </c>
      <c r="I13" s="9"/>
      <c r="J13" s="44"/>
      <c r="K13" s="44"/>
      <c r="L13" s="44"/>
      <c r="M13" s="44"/>
      <c r="N13" s="44"/>
      <c r="O13" s="44"/>
      <c r="P13" s="44"/>
      <c r="Q13" s="44"/>
      <c r="R13" s="44"/>
      <c r="S13" s="22"/>
    </row>
    <row r="14" spans="1:21" ht="24" customHeight="1">
      <c r="A14" s="5"/>
      <c r="B14" s="60" t="s">
        <v>53</v>
      </c>
      <c r="C14" s="2" t="s">
        <v>63</v>
      </c>
      <c r="D14" s="83" t="s">
        <v>64</v>
      </c>
      <c r="E14" s="84"/>
      <c r="F14" s="83">
        <v>240</v>
      </c>
      <c r="G14" s="84"/>
      <c r="H14" s="55" t="s">
        <v>66</v>
      </c>
      <c r="I14" s="9"/>
      <c r="J14" s="44"/>
      <c r="K14" s="44"/>
      <c r="L14" s="44"/>
      <c r="M14" s="44"/>
      <c r="N14" s="44"/>
      <c r="O14" s="44"/>
      <c r="P14" s="44"/>
      <c r="Q14" s="44"/>
      <c r="R14" s="44"/>
      <c r="S14" s="22"/>
    </row>
    <row r="15" spans="1:21" ht="24" customHeight="1">
      <c r="A15" s="5"/>
      <c r="B15" s="60" t="s">
        <v>54</v>
      </c>
      <c r="C15" s="2" t="s">
        <v>62</v>
      </c>
      <c r="D15" s="83" t="s">
        <v>65</v>
      </c>
      <c r="E15" s="84"/>
      <c r="F15" s="83">
        <v>2</v>
      </c>
      <c r="G15" s="84"/>
      <c r="H15" s="55" t="s">
        <v>48</v>
      </c>
      <c r="I15" s="9"/>
      <c r="J15" s="44"/>
      <c r="K15" s="44"/>
      <c r="L15" s="44"/>
      <c r="M15" s="44"/>
      <c r="N15" s="44"/>
      <c r="O15" s="44"/>
      <c r="P15" s="44"/>
      <c r="Q15" s="44"/>
      <c r="R15" s="44"/>
      <c r="S15" s="22"/>
    </row>
    <row r="16" spans="1:21" ht="24" customHeight="1">
      <c r="A16" s="5"/>
      <c r="B16" s="60" t="s">
        <v>55</v>
      </c>
      <c r="C16" s="2" t="s">
        <v>45</v>
      </c>
      <c r="D16" s="83"/>
      <c r="E16" s="84"/>
      <c r="F16" s="83">
        <v>4</v>
      </c>
      <c r="G16" s="84"/>
      <c r="H16" s="55" t="s">
        <v>48</v>
      </c>
      <c r="I16" s="9"/>
      <c r="J16" s="44"/>
      <c r="K16" s="44"/>
      <c r="L16" s="44"/>
      <c r="M16" s="44"/>
      <c r="N16" s="44"/>
      <c r="O16" s="44"/>
      <c r="P16" s="44"/>
      <c r="Q16" s="44"/>
      <c r="R16" s="44"/>
      <c r="S16" s="22"/>
    </row>
    <row r="17" spans="2:22" ht="24" customHeight="1">
      <c r="B17" s="126" t="s">
        <v>7</v>
      </c>
      <c r="C17" s="127"/>
      <c r="D17" s="127"/>
      <c r="E17" s="127"/>
      <c r="F17" s="127"/>
      <c r="G17" s="128"/>
      <c r="H17" s="15"/>
      <c r="I17" s="15">
        <f>L17+O17+R17</f>
        <v>0</v>
      </c>
      <c r="J17" s="15"/>
      <c r="K17" s="16"/>
      <c r="L17" s="15">
        <f>SUM(L5+L8)</f>
        <v>0</v>
      </c>
      <c r="M17" s="16"/>
      <c r="N17" s="16"/>
      <c r="O17" s="57">
        <f>SUM(O5+O8)</f>
        <v>0</v>
      </c>
      <c r="P17" s="35"/>
      <c r="Q17" s="35"/>
      <c r="R17" s="57">
        <f>SUM(R5+R8)</f>
        <v>0</v>
      </c>
      <c r="S17" s="23"/>
    </row>
    <row r="18" spans="2:22" ht="24" customHeight="1">
      <c r="B18" s="103" t="s">
        <v>15</v>
      </c>
      <c r="C18" s="104"/>
      <c r="D18" s="104"/>
      <c r="E18" s="104"/>
      <c r="F18" s="105"/>
      <c r="G18" s="66">
        <v>1</v>
      </c>
      <c r="H18" s="66" t="s">
        <v>8</v>
      </c>
      <c r="I18" s="36"/>
      <c r="J18" s="79" t="str">
        <f>" ☞간접노무비 : 직접노무비의 "&amp;(M19*100)&amp;"%"</f>
        <v xml:space="preserve"> ☞간접노무비 : 직접노무비의 13.7%</v>
      </c>
      <c r="K18" s="80"/>
      <c r="L18" s="80"/>
      <c r="M18" s="80"/>
      <c r="N18" s="80"/>
      <c r="O18" s="80"/>
      <c r="P18" s="80"/>
      <c r="Q18" s="80"/>
      <c r="R18" s="81"/>
      <c r="S18" s="111">
        <v>0.13700000000000001</v>
      </c>
    </row>
    <row r="19" spans="2:22" ht="24" customHeight="1">
      <c r="B19" s="106"/>
      <c r="C19" s="107"/>
      <c r="D19" s="107"/>
      <c r="E19" s="107"/>
      <c r="F19" s="108"/>
      <c r="G19" s="67"/>
      <c r="H19" s="67"/>
      <c r="I19" s="37">
        <f>P19</f>
        <v>0</v>
      </c>
      <c r="J19" s="64">
        <f>L17</f>
        <v>0</v>
      </c>
      <c r="K19" s="65"/>
      <c r="L19" s="38" t="s">
        <v>9</v>
      </c>
      <c r="M19" s="109">
        <v>0.13700000000000001</v>
      </c>
      <c r="N19" s="110"/>
      <c r="O19" s="38" t="s">
        <v>10</v>
      </c>
      <c r="P19" s="64">
        <f>INT(J19*M19)</f>
        <v>0</v>
      </c>
      <c r="Q19" s="65"/>
      <c r="R19" s="39"/>
      <c r="S19" s="112"/>
    </row>
    <row r="20" spans="2:22" ht="24" customHeight="1">
      <c r="B20" s="95" t="s">
        <v>16</v>
      </c>
      <c r="C20" s="96"/>
      <c r="D20" s="96"/>
      <c r="E20" s="96"/>
      <c r="F20" s="97"/>
      <c r="G20" s="27">
        <v>1</v>
      </c>
      <c r="H20" s="26" t="s">
        <v>8</v>
      </c>
      <c r="I20" s="16">
        <f>SUM(I21:I40)</f>
        <v>0</v>
      </c>
      <c r="J20" s="64"/>
      <c r="K20" s="98"/>
      <c r="L20" s="98"/>
      <c r="M20" s="98"/>
      <c r="N20" s="98"/>
      <c r="O20" s="98"/>
      <c r="P20" s="98"/>
      <c r="Q20" s="98"/>
      <c r="R20" s="65"/>
      <c r="S20" s="27"/>
    </row>
    <row r="21" spans="2:22" ht="24" customHeight="1">
      <c r="B21" s="69" t="s">
        <v>11</v>
      </c>
      <c r="C21" s="70"/>
      <c r="D21" s="70"/>
      <c r="E21" s="70"/>
      <c r="F21" s="71"/>
      <c r="G21" s="66"/>
      <c r="H21" s="66"/>
      <c r="I21" s="36"/>
      <c r="J21" s="79" t="str">
        <f>" ☞산재보험료 : (직접노무비+간접노무비)의 "&amp;(M22*100)&amp;"%"</f>
        <v xml:space="preserve"> ☞산재보험료 : (직접노무비+간접노무비)의 3.7%</v>
      </c>
      <c r="K21" s="80"/>
      <c r="L21" s="80"/>
      <c r="M21" s="80"/>
      <c r="N21" s="80"/>
      <c r="O21" s="80"/>
      <c r="P21" s="80"/>
      <c r="Q21" s="80"/>
      <c r="R21" s="81"/>
      <c r="S21" s="117">
        <v>3.6999999999999998E-2</v>
      </c>
    </row>
    <row r="22" spans="2:22" ht="24" customHeight="1">
      <c r="B22" s="72"/>
      <c r="C22" s="73"/>
      <c r="D22" s="73"/>
      <c r="E22" s="73"/>
      <c r="F22" s="74"/>
      <c r="G22" s="67"/>
      <c r="H22" s="67"/>
      <c r="I22" s="37">
        <f>P22</f>
        <v>0</v>
      </c>
      <c r="J22" s="64">
        <f>L17+I19</f>
        <v>0</v>
      </c>
      <c r="K22" s="65"/>
      <c r="L22" s="38" t="s">
        <v>9</v>
      </c>
      <c r="M22" s="115">
        <v>3.6999999999999998E-2</v>
      </c>
      <c r="N22" s="116"/>
      <c r="O22" s="38" t="s">
        <v>10</v>
      </c>
      <c r="P22" s="64">
        <f>INT(J22*M22)</f>
        <v>0</v>
      </c>
      <c r="Q22" s="65"/>
      <c r="R22" s="39"/>
      <c r="S22" s="118"/>
    </row>
    <row r="23" spans="2:22" ht="24" customHeight="1">
      <c r="B23" s="69" t="s">
        <v>12</v>
      </c>
      <c r="C23" s="70"/>
      <c r="D23" s="70"/>
      <c r="E23" s="70"/>
      <c r="F23" s="71"/>
      <c r="G23" s="66"/>
      <c r="H23" s="66"/>
      <c r="I23" s="36"/>
      <c r="J23" s="79" t="str">
        <f>" ☞고용보험료 : (직접노무비+간접노무비)의 "&amp;(M24*100)&amp;"%"</f>
        <v xml:space="preserve"> ☞고용보험료 : (직접노무비+간접노무비)의 1.01%</v>
      </c>
      <c r="K23" s="80"/>
      <c r="L23" s="80"/>
      <c r="M23" s="80"/>
      <c r="N23" s="80"/>
      <c r="O23" s="80"/>
      <c r="P23" s="80"/>
      <c r="Q23" s="80"/>
      <c r="R23" s="81"/>
      <c r="S23" s="117">
        <v>1.01E-2</v>
      </c>
    </row>
    <row r="24" spans="2:22" ht="24" customHeight="1">
      <c r="B24" s="72"/>
      <c r="C24" s="73"/>
      <c r="D24" s="73"/>
      <c r="E24" s="73"/>
      <c r="F24" s="74"/>
      <c r="G24" s="67"/>
      <c r="H24" s="67"/>
      <c r="I24" s="37">
        <f>P24</f>
        <v>0</v>
      </c>
      <c r="J24" s="64">
        <f>L17+I19</f>
        <v>0</v>
      </c>
      <c r="K24" s="65"/>
      <c r="L24" s="38" t="s">
        <v>9</v>
      </c>
      <c r="M24" s="115">
        <v>1.01E-2</v>
      </c>
      <c r="N24" s="116"/>
      <c r="O24" s="38" t="s">
        <v>10</v>
      </c>
      <c r="P24" s="64">
        <f>INT(J24*M24)</f>
        <v>0</v>
      </c>
      <c r="Q24" s="65"/>
      <c r="R24" s="39"/>
      <c r="S24" s="118"/>
    </row>
    <row r="25" spans="2:22" ht="24" customHeight="1">
      <c r="B25" s="69" t="s">
        <v>69</v>
      </c>
      <c r="C25" s="70"/>
      <c r="D25" s="70"/>
      <c r="E25" s="70"/>
      <c r="F25" s="71"/>
      <c r="G25" s="66"/>
      <c r="H25" s="66"/>
      <c r="I25" s="36"/>
      <c r="J25" s="79" t="str">
        <f>" ☞국민건강보험료 : 직접노무비의 "&amp;(M26*100)&amp;"%"</f>
        <v xml:space="preserve"> ☞국민건강보험료 : 직접노무비의 3.545%</v>
      </c>
      <c r="K25" s="80"/>
      <c r="L25" s="80"/>
      <c r="M25" s="80"/>
      <c r="N25" s="80"/>
      <c r="O25" s="80"/>
      <c r="P25" s="80"/>
      <c r="Q25" s="80"/>
      <c r="R25" s="81"/>
      <c r="S25" s="124">
        <v>3.5450000000000002E-2</v>
      </c>
      <c r="T25" s="123"/>
      <c r="U25" s="4"/>
      <c r="V25" s="45"/>
    </row>
    <row r="26" spans="2:22" ht="24" customHeight="1">
      <c r="B26" s="72"/>
      <c r="C26" s="73"/>
      <c r="D26" s="73"/>
      <c r="E26" s="73"/>
      <c r="F26" s="74"/>
      <c r="G26" s="67"/>
      <c r="H26" s="67"/>
      <c r="I26" s="37">
        <f>P26</f>
        <v>0</v>
      </c>
      <c r="J26" s="61">
        <f>L17</f>
        <v>0</v>
      </c>
      <c r="K26" s="61"/>
      <c r="L26" s="61" t="s">
        <v>70</v>
      </c>
      <c r="M26" s="75">
        <v>3.5450000000000002E-2</v>
      </c>
      <c r="N26" s="76"/>
      <c r="O26" s="61" t="s">
        <v>71</v>
      </c>
      <c r="P26" s="64">
        <f>INT(J26*M26)</f>
        <v>0</v>
      </c>
      <c r="Q26" s="65"/>
      <c r="R26" s="39"/>
      <c r="S26" s="125"/>
      <c r="T26" s="123"/>
      <c r="U26" s="4"/>
      <c r="V26" s="45"/>
    </row>
    <row r="27" spans="2:22" ht="24" customHeight="1">
      <c r="B27" s="69" t="s">
        <v>72</v>
      </c>
      <c r="C27" s="70"/>
      <c r="D27" s="70"/>
      <c r="E27" s="70"/>
      <c r="F27" s="71"/>
      <c r="G27" s="66"/>
      <c r="H27" s="66"/>
      <c r="I27" s="36"/>
      <c r="J27" s="79" t="str">
        <f>" ☞연금보험료 : 직접노무비의 "&amp;(M28*100)&amp;"%"</f>
        <v xml:space="preserve"> ☞연금보험료 : 직접노무비의 4.5%</v>
      </c>
      <c r="K27" s="80"/>
      <c r="L27" s="80"/>
      <c r="M27" s="80"/>
      <c r="N27" s="80"/>
      <c r="O27" s="80"/>
      <c r="P27" s="80"/>
      <c r="Q27" s="80"/>
      <c r="R27" s="81"/>
      <c r="S27" s="111">
        <v>4.4999999999999998E-2</v>
      </c>
      <c r="T27" s="122"/>
      <c r="U27" s="4"/>
      <c r="V27" s="45"/>
    </row>
    <row r="28" spans="2:22" ht="24" customHeight="1">
      <c r="B28" s="72"/>
      <c r="C28" s="73"/>
      <c r="D28" s="73"/>
      <c r="E28" s="73"/>
      <c r="F28" s="74"/>
      <c r="G28" s="67"/>
      <c r="H28" s="67"/>
      <c r="I28" s="37">
        <f>P28</f>
        <v>0</v>
      </c>
      <c r="J28" s="61">
        <f>L17</f>
        <v>0</v>
      </c>
      <c r="K28" s="61"/>
      <c r="L28" s="61" t="s">
        <v>73</v>
      </c>
      <c r="M28" s="75">
        <v>4.4999999999999998E-2</v>
      </c>
      <c r="N28" s="76"/>
      <c r="O28" s="61" t="s">
        <v>74</v>
      </c>
      <c r="P28" s="64">
        <f>INT(J28*M28)</f>
        <v>0</v>
      </c>
      <c r="Q28" s="65"/>
      <c r="R28" s="39"/>
      <c r="S28" s="112"/>
      <c r="T28" s="122"/>
      <c r="U28" s="4"/>
      <c r="V28" s="45"/>
    </row>
    <row r="29" spans="2:22" ht="24" customHeight="1">
      <c r="B29" s="69" t="s">
        <v>75</v>
      </c>
      <c r="C29" s="70"/>
      <c r="D29" s="70"/>
      <c r="E29" s="70"/>
      <c r="F29" s="71"/>
      <c r="G29" s="66"/>
      <c r="H29" s="66"/>
      <c r="I29" s="36"/>
      <c r="J29" s="79" t="str">
        <f>" ☞노인장기요양보험료 : 국민건강보험료의 "&amp;(M30*100)&amp;"%"</f>
        <v xml:space="preserve"> ☞노인장기요양보험료 : 국민건강보험료의 12.81%</v>
      </c>
      <c r="K29" s="80"/>
      <c r="L29" s="80"/>
      <c r="M29" s="80"/>
      <c r="N29" s="80"/>
      <c r="O29" s="80"/>
      <c r="P29" s="80"/>
      <c r="Q29" s="80"/>
      <c r="R29" s="81"/>
      <c r="S29" s="117">
        <v>0.12809999999999999</v>
      </c>
      <c r="T29" s="121"/>
      <c r="U29" s="4"/>
      <c r="V29" s="45"/>
    </row>
    <row r="30" spans="2:22" ht="24" customHeight="1">
      <c r="B30" s="72"/>
      <c r="C30" s="73"/>
      <c r="D30" s="73"/>
      <c r="E30" s="73"/>
      <c r="F30" s="74"/>
      <c r="G30" s="67"/>
      <c r="H30" s="67"/>
      <c r="I30" s="37">
        <f>P30</f>
        <v>0</v>
      </c>
      <c r="J30" s="61">
        <f>I26</f>
        <v>0</v>
      </c>
      <c r="K30" s="61"/>
      <c r="L30" s="61" t="s">
        <v>30</v>
      </c>
      <c r="M30" s="77">
        <v>0.12809999999999999</v>
      </c>
      <c r="N30" s="78"/>
      <c r="O30" s="61" t="s">
        <v>31</v>
      </c>
      <c r="P30" s="64">
        <f>INT(J30*M30)</f>
        <v>0</v>
      </c>
      <c r="Q30" s="65"/>
      <c r="R30" s="39"/>
      <c r="S30" s="118"/>
      <c r="T30" s="121"/>
      <c r="U30" s="4"/>
      <c r="V30" s="45"/>
    </row>
    <row r="31" spans="2:22" ht="24" customHeight="1">
      <c r="B31" s="69" t="s">
        <v>29</v>
      </c>
      <c r="C31" s="70"/>
      <c r="D31" s="70"/>
      <c r="E31" s="70"/>
      <c r="F31" s="71"/>
      <c r="G31" s="66"/>
      <c r="H31" s="66"/>
      <c r="I31" s="36"/>
      <c r="J31" s="79" t="str">
        <f>" ☞퇴직공제부금비 : 직접노무비의 "&amp;(M32*100)&amp;"%"</f>
        <v xml:space="preserve"> ☞퇴직공제부금비 : 직접노무비의 2.3%</v>
      </c>
      <c r="K31" s="80"/>
      <c r="L31" s="80"/>
      <c r="M31" s="80"/>
      <c r="N31" s="80"/>
      <c r="O31" s="80"/>
      <c r="P31" s="80"/>
      <c r="Q31" s="80"/>
      <c r="R31" s="81"/>
      <c r="S31" s="117">
        <v>2.3E-2</v>
      </c>
    </row>
    <row r="32" spans="2:22" ht="24" customHeight="1">
      <c r="B32" s="72"/>
      <c r="C32" s="73"/>
      <c r="D32" s="73"/>
      <c r="E32" s="73"/>
      <c r="F32" s="74"/>
      <c r="G32" s="67"/>
      <c r="H32" s="67"/>
      <c r="I32" s="37">
        <f>P32</f>
        <v>0</v>
      </c>
      <c r="J32" s="64">
        <f>L17</f>
        <v>0</v>
      </c>
      <c r="K32" s="65"/>
      <c r="L32" s="40" t="s">
        <v>30</v>
      </c>
      <c r="M32" s="115">
        <v>2.3E-2</v>
      </c>
      <c r="N32" s="116"/>
      <c r="O32" s="40" t="s">
        <v>31</v>
      </c>
      <c r="P32" s="64">
        <f>INT(J32*M32)</f>
        <v>0</v>
      </c>
      <c r="Q32" s="65"/>
      <c r="R32" s="39"/>
      <c r="S32" s="118"/>
    </row>
    <row r="33" spans="2:25" ht="24" customHeight="1">
      <c r="B33" s="69" t="s">
        <v>32</v>
      </c>
      <c r="C33" s="70"/>
      <c r="D33" s="70"/>
      <c r="E33" s="70"/>
      <c r="F33" s="71"/>
      <c r="G33" s="66"/>
      <c r="H33" s="66"/>
      <c r="I33" s="36"/>
      <c r="J33" s="79" t="str">
        <f>" ☞환경보전비 : 직접공사비의 "&amp;(M34*100)&amp;"%"</f>
        <v xml:space="preserve"> ☞환경보전비 : 직접공사비의 0.8%</v>
      </c>
      <c r="K33" s="80"/>
      <c r="L33" s="80"/>
      <c r="M33" s="80"/>
      <c r="N33" s="80"/>
      <c r="O33" s="80"/>
      <c r="P33" s="80"/>
      <c r="Q33" s="80"/>
      <c r="R33" s="81"/>
      <c r="S33" s="117">
        <v>8.0000000000000002E-3</v>
      </c>
    </row>
    <row r="34" spans="2:25" ht="24" customHeight="1">
      <c r="B34" s="72"/>
      <c r="C34" s="73"/>
      <c r="D34" s="73"/>
      <c r="E34" s="73"/>
      <c r="F34" s="74"/>
      <c r="G34" s="67"/>
      <c r="H34" s="67"/>
      <c r="I34" s="37">
        <f>P34</f>
        <v>0</v>
      </c>
      <c r="J34" s="64">
        <f>I17</f>
        <v>0</v>
      </c>
      <c r="K34" s="65"/>
      <c r="L34" s="40" t="s">
        <v>30</v>
      </c>
      <c r="M34" s="115">
        <v>8.0000000000000002E-3</v>
      </c>
      <c r="N34" s="116"/>
      <c r="O34" s="40" t="s">
        <v>31</v>
      </c>
      <c r="P34" s="64">
        <f>INT(J34*M34)</f>
        <v>0</v>
      </c>
      <c r="Q34" s="65"/>
      <c r="R34" s="39"/>
      <c r="S34" s="118"/>
    </row>
    <row r="35" spans="2:25" ht="24" customHeight="1">
      <c r="B35" s="69" t="s">
        <v>33</v>
      </c>
      <c r="C35" s="70"/>
      <c r="D35" s="70"/>
      <c r="E35" s="70"/>
      <c r="F35" s="71"/>
      <c r="G35" s="66"/>
      <c r="H35" s="66"/>
      <c r="I35" s="36"/>
      <c r="J35" s="79" t="str">
        <f>" ☞건설기계대여대금 지급보증액 발급금액 : 직접공사비의 "&amp;(M36*100)&amp;"%"</f>
        <v xml:space="preserve"> ☞건설기계대여대금 지급보증액 발급금액 : 직접공사비의 0.1%</v>
      </c>
      <c r="K35" s="80"/>
      <c r="L35" s="80"/>
      <c r="M35" s="80"/>
      <c r="N35" s="80"/>
      <c r="O35" s="80"/>
      <c r="P35" s="80"/>
      <c r="Q35" s="80"/>
      <c r="R35" s="81"/>
      <c r="S35" s="117">
        <v>1E-3</v>
      </c>
    </row>
    <row r="36" spans="2:25" ht="24" customHeight="1">
      <c r="B36" s="72"/>
      <c r="C36" s="73"/>
      <c r="D36" s="73"/>
      <c r="E36" s="73"/>
      <c r="F36" s="74"/>
      <c r="G36" s="67"/>
      <c r="H36" s="67"/>
      <c r="I36" s="37">
        <f>P36</f>
        <v>0</v>
      </c>
      <c r="J36" s="64">
        <f>I17</f>
        <v>0</v>
      </c>
      <c r="K36" s="65"/>
      <c r="L36" s="40" t="s">
        <v>30</v>
      </c>
      <c r="M36" s="119">
        <v>1E-3</v>
      </c>
      <c r="N36" s="120"/>
      <c r="O36" s="40" t="s">
        <v>31</v>
      </c>
      <c r="P36" s="64">
        <f>INT(J36*M36)</f>
        <v>0</v>
      </c>
      <c r="Q36" s="65"/>
      <c r="R36" s="39"/>
      <c r="S36" s="118"/>
    </row>
    <row r="37" spans="2:25" ht="24" customHeight="1">
      <c r="B37" s="69" t="s">
        <v>13</v>
      </c>
      <c r="C37" s="70"/>
      <c r="D37" s="70"/>
      <c r="E37" s="70"/>
      <c r="F37" s="71"/>
      <c r="G37" s="66"/>
      <c r="H37" s="66"/>
      <c r="I37" s="36"/>
      <c r="J37" s="79" t="str">
        <f>" ☞산업안전보건관리비 : (직접노무비+재료비)의 "&amp;(M38*100)&amp;"%"</f>
        <v xml:space="preserve"> ☞산업안전보건관리비 : (직접노무비+재료비)의 2.93%</v>
      </c>
      <c r="K37" s="80"/>
      <c r="L37" s="80"/>
      <c r="M37" s="80"/>
      <c r="N37" s="80"/>
      <c r="O37" s="80"/>
      <c r="P37" s="80"/>
      <c r="Q37" s="80"/>
      <c r="R37" s="81"/>
      <c r="S37" s="117">
        <v>2.93E-2</v>
      </c>
    </row>
    <row r="38" spans="2:25" ht="24" customHeight="1">
      <c r="B38" s="72"/>
      <c r="C38" s="73"/>
      <c r="D38" s="73"/>
      <c r="E38" s="73"/>
      <c r="F38" s="74"/>
      <c r="G38" s="67"/>
      <c r="H38" s="67"/>
      <c r="I38" s="37">
        <f>P38</f>
        <v>0</v>
      </c>
      <c r="J38" s="64">
        <f>O17+L17</f>
        <v>0</v>
      </c>
      <c r="K38" s="65"/>
      <c r="L38" s="38" t="s">
        <v>9</v>
      </c>
      <c r="M38" s="115">
        <v>2.93E-2</v>
      </c>
      <c r="N38" s="116"/>
      <c r="O38" s="38" t="s">
        <v>10</v>
      </c>
      <c r="P38" s="64">
        <f>INT(J38*M38)</f>
        <v>0</v>
      </c>
      <c r="Q38" s="65"/>
      <c r="R38" s="39"/>
      <c r="S38" s="118"/>
    </row>
    <row r="39" spans="2:25" ht="24" customHeight="1">
      <c r="B39" s="69" t="s">
        <v>14</v>
      </c>
      <c r="C39" s="70"/>
      <c r="D39" s="70"/>
      <c r="E39" s="70"/>
      <c r="F39" s="71"/>
      <c r="G39" s="66"/>
      <c r="H39" s="66"/>
      <c r="I39" s="36"/>
      <c r="J39" s="79" t="str">
        <f>" ☞기타경비 : (직접노무비+간접노무비+재료비)의 "&amp;(M40*100)&amp;"%"</f>
        <v xml:space="preserve"> ☞기타경비 : (직접노무비+간접노무비+재료비)의 8.4%</v>
      </c>
      <c r="K39" s="80"/>
      <c r="L39" s="80"/>
      <c r="M39" s="80"/>
      <c r="N39" s="80"/>
      <c r="O39" s="80"/>
      <c r="P39" s="80"/>
      <c r="Q39" s="80"/>
      <c r="R39" s="81"/>
      <c r="S39" s="111">
        <v>8.4000000000000005E-2</v>
      </c>
    </row>
    <row r="40" spans="2:25" ht="24" customHeight="1">
      <c r="B40" s="72"/>
      <c r="C40" s="73"/>
      <c r="D40" s="73"/>
      <c r="E40" s="73"/>
      <c r="F40" s="74"/>
      <c r="G40" s="67"/>
      <c r="H40" s="67"/>
      <c r="I40" s="37">
        <f>P40</f>
        <v>0</v>
      </c>
      <c r="J40" s="64">
        <f>O17+I19+L17</f>
        <v>0</v>
      </c>
      <c r="K40" s="65"/>
      <c r="L40" s="38" t="s">
        <v>9</v>
      </c>
      <c r="M40" s="109">
        <v>8.4000000000000005E-2</v>
      </c>
      <c r="N40" s="110"/>
      <c r="O40" s="38" t="s">
        <v>10</v>
      </c>
      <c r="P40" s="64">
        <f>INT(J40*M40)</f>
        <v>0</v>
      </c>
      <c r="Q40" s="65"/>
      <c r="R40" s="39"/>
      <c r="S40" s="112"/>
      <c r="U40" s="47"/>
      <c r="V40" s="8"/>
      <c r="W40" s="8"/>
      <c r="X40" s="8"/>
      <c r="Y40" s="8"/>
    </row>
    <row r="41" spans="2:25" ht="24" customHeight="1">
      <c r="B41" s="103" t="s">
        <v>17</v>
      </c>
      <c r="C41" s="104"/>
      <c r="D41" s="104"/>
      <c r="E41" s="104"/>
      <c r="F41" s="105"/>
      <c r="G41" s="66">
        <v>1</v>
      </c>
      <c r="H41" s="66" t="s">
        <v>8</v>
      </c>
      <c r="I41" s="36"/>
      <c r="J41" s="79" t="str">
        <f>" ☞일반관리비 : 순공사비의 "&amp;(M42*100)&amp;"%"</f>
        <v xml:space="preserve"> ☞일반관리비 : 순공사비의 6%</v>
      </c>
      <c r="K41" s="80"/>
      <c r="L41" s="80"/>
      <c r="M41" s="80"/>
      <c r="N41" s="80"/>
      <c r="O41" s="80"/>
      <c r="P41" s="80"/>
      <c r="Q41" s="80"/>
      <c r="R41" s="81"/>
      <c r="S41" s="101">
        <v>0.06</v>
      </c>
      <c r="U41" s="47"/>
      <c r="V41" s="8"/>
      <c r="W41" s="8"/>
      <c r="X41" s="8"/>
      <c r="Y41" s="8"/>
    </row>
    <row r="42" spans="2:25" ht="24" customHeight="1">
      <c r="B42" s="106"/>
      <c r="C42" s="107"/>
      <c r="D42" s="107"/>
      <c r="E42" s="107"/>
      <c r="F42" s="108"/>
      <c r="G42" s="67"/>
      <c r="H42" s="67"/>
      <c r="I42" s="37">
        <f>P42</f>
        <v>0</v>
      </c>
      <c r="J42" s="64">
        <f>I17+I19+I20</f>
        <v>0</v>
      </c>
      <c r="K42" s="65"/>
      <c r="L42" s="38" t="s">
        <v>9</v>
      </c>
      <c r="M42" s="113">
        <v>0.06</v>
      </c>
      <c r="N42" s="114"/>
      <c r="O42" s="38" t="s">
        <v>10</v>
      </c>
      <c r="P42" s="64">
        <f>INT(J42*M42)</f>
        <v>0</v>
      </c>
      <c r="Q42" s="65"/>
      <c r="R42" s="39"/>
      <c r="S42" s="102"/>
      <c r="U42" s="47"/>
      <c r="V42" s="8"/>
      <c r="W42" s="8"/>
      <c r="X42" s="8"/>
      <c r="Y42" s="8"/>
    </row>
    <row r="43" spans="2:25" ht="24" customHeight="1">
      <c r="B43" s="103" t="s">
        <v>18</v>
      </c>
      <c r="C43" s="104"/>
      <c r="D43" s="104"/>
      <c r="E43" s="104"/>
      <c r="F43" s="105"/>
      <c r="G43" s="66">
        <v>1</v>
      </c>
      <c r="H43" s="66" t="s">
        <v>8</v>
      </c>
      <c r="I43" s="36"/>
      <c r="J43" s="79" t="str">
        <f>" ☞이윤 : (공사원가-재료비)의 "&amp;(M44*100)&amp;"%"</f>
        <v xml:space="preserve"> ☞이윤 : (공사원가-재료비)의 15%</v>
      </c>
      <c r="K43" s="80"/>
      <c r="L43" s="80"/>
      <c r="M43" s="80"/>
      <c r="N43" s="80"/>
      <c r="O43" s="80"/>
      <c r="P43" s="80"/>
      <c r="Q43" s="80"/>
      <c r="R43" s="81"/>
      <c r="S43" s="111">
        <v>0.15</v>
      </c>
      <c r="U43" s="50"/>
      <c r="V43" s="49"/>
      <c r="W43" s="49"/>
      <c r="X43" s="51"/>
      <c r="Y43" s="8"/>
    </row>
    <row r="44" spans="2:25" ht="24" customHeight="1">
      <c r="B44" s="106"/>
      <c r="C44" s="107"/>
      <c r="D44" s="107"/>
      <c r="E44" s="107"/>
      <c r="F44" s="108"/>
      <c r="G44" s="67"/>
      <c r="H44" s="67"/>
      <c r="I44" s="37"/>
      <c r="J44" s="64">
        <f>I17+I19+I20+I42-O17</f>
        <v>0</v>
      </c>
      <c r="K44" s="65"/>
      <c r="L44" s="38" t="s">
        <v>9</v>
      </c>
      <c r="M44" s="109">
        <v>0.15</v>
      </c>
      <c r="N44" s="110"/>
      <c r="O44" s="38" t="s">
        <v>10</v>
      </c>
      <c r="P44" s="64">
        <f>INT(J44*M44)-654</f>
        <v>-654</v>
      </c>
      <c r="Q44" s="65"/>
      <c r="R44" s="39"/>
      <c r="S44" s="112"/>
      <c r="U44" s="52"/>
      <c r="V44" s="51"/>
      <c r="W44" s="49"/>
      <c r="X44" s="51"/>
      <c r="Y44" s="8"/>
    </row>
    <row r="45" spans="2:25" ht="24" customHeight="1">
      <c r="B45" s="95" t="s">
        <v>22</v>
      </c>
      <c r="C45" s="96"/>
      <c r="D45" s="96"/>
      <c r="E45" s="96"/>
      <c r="F45" s="97"/>
      <c r="G45" s="27"/>
      <c r="H45" s="26"/>
      <c r="I45" s="16"/>
      <c r="J45" s="64"/>
      <c r="K45" s="98"/>
      <c r="L45" s="98"/>
      <c r="M45" s="98"/>
      <c r="N45" s="98"/>
      <c r="O45" s="98"/>
      <c r="P45" s="98"/>
      <c r="Q45" s="98"/>
      <c r="R45" s="65"/>
      <c r="S45" s="27"/>
      <c r="U45" s="50"/>
      <c r="V45" s="51"/>
      <c r="W45" s="49"/>
      <c r="X45" s="51"/>
      <c r="Y45" s="8"/>
    </row>
    <row r="46" spans="2:25" ht="24" customHeight="1">
      <c r="B46" s="103" t="s">
        <v>19</v>
      </c>
      <c r="C46" s="104"/>
      <c r="D46" s="104"/>
      <c r="E46" s="104"/>
      <c r="F46" s="105"/>
      <c r="G46" s="66">
        <v>1</v>
      </c>
      <c r="H46" s="66" t="s">
        <v>8</v>
      </c>
      <c r="I46" s="36"/>
      <c r="J46" s="79" t="str">
        <f>" ☞부가가치세 : 공급가액의 "&amp;(M47*100)&amp;"%"</f>
        <v xml:space="preserve"> ☞부가가치세 : 공급가액의 10%</v>
      </c>
      <c r="K46" s="80"/>
      <c r="L46" s="80"/>
      <c r="M46" s="80"/>
      <c r="N46" s="80"/>
      <c r="O46" s="80"/>
      <c r="P46" s="80"/>
      <c r="Q46" s="80"/>
      <c r="R46" s="81"/>
      <c r="S46" s="101">
        <v>0.1</v>
      </c>
      <c r="U46" s="50"/>
      <c r="V46" s="51"/>
      <c r="W46" s="49"/>
      <c r="X46" s="51"/>
      <c r="Y46" s="8"/>
    </row>
    <row r="47" spans="2:25" ht="24" customHeight="1">
      <c r="B47" s="106"/>
      <c r="C47" s="107"/>
      <c r="D47" s="107"/>
      <c r="E47" s="107"/>
      <c r="F47" s="108"/>
      <c r="G47" s="67"/>
      <c r="H47" s="67"/>
      <c r="I47" s="37"/>
      <c r="J47" s="64">
        <f>I45</f>
        <v>0</v>
      </c>
      <c r="K47" s="65"/>
      <c r="L47" s="38" t="s">
        <v>9</v>
      </c>
      <c r="M47" s="99">
        <v>0.1</v>
      </c>
      <c r="N47" s="100"/>
      <c r="O47" s="38" t="s">
        <v>10</v>
      </c>
      <c r="P47" s="64">
        <f>(J47*M47)</f>
        <v>0</v>
      </c>
      <c r="Q47" s="65"/>
      <c r="R47" s="39"/>
      <c r="S47" s="102"/>
      <c r="U47" s="50"/>
      <c r="V47" s="51"/>
      <c r="W47" s="49"/>
      <c r="X47" s="51"/>
      <c r="Y47" s="8"/>
    </row>
    <row r="48" spans="2:25" ht="24" customHeight="1">
      <c r="B48" s="95" t="s">
        <v>20</v>
      </c>
      <c r="C48" s="96"/>
      <c r="D48" s="96"/>
      <c r="E48" s="96"/>
      <c r="F48" s="97"/>
      <c r="G48" s="27"/>
      <c r="H48" s="26"/>
      <c r="I48" s="16"/>
      <c r="J48" s="64"/>
      <c r="K48" s="98"/>
      <c r="L48" s="98"/>
      <c r="M48" s="98"/>
      <c r="N48" s="98"/>
      <c r="O48" s="98"/>
      <c r="P48" s="98"/>
      <c r="Q48" s="98"/>
      <c r="R48" s="65"/>
      <c r="S48" s="27"/>
      <c r="U48" s="50"/>
      <c r="V48" s="51"/>
      <c r="W48" s="49"/>
      <c r="X48" s="51"/>
      <c r="Y48" s="8"/>
    </row>
    <row r="49" spans="2:25" ht="24" customHeight="1">
      <c r="B49" s="95" t="s">
        <v>21</v>
      </c>
      <c r="C49" s="96"/>
      <c r="D49" s="96"/>
      <c r="E49" s="96"/>
      <c r="F49" s="97"/>
      <c r="G49" s="27"/>
      <c r="H49" s="26"/>
      <c r="I49" s="16">
        <f>ROUNDDOWN(I48,-3)</f>
        <v>0</v>
      </c>
      <c r="J49" s="92" t="s">
        <v>23</v>
      </c>
      <c r="K49" s="93"/>
      <c r="L49" s="93"/>
      <c r="M49" s="93"/>
      <c r="N49" s="93"/>
      <c r="O49" s="93"/>
      <c r="P49" s="93"/>
      <c r="Q49" s="93"/>
      <c r="R49" s="94"/>
      <c r="S49" s="27"/>
      <c r="U49" s="47"/>
      <c r="V49" s="8"/>
      <c r="W49" s="48"/>
      <c r="X49" s="8"/>
      <c r="Y49" s="8"/>
    </row>
    <row r="50" spans="2:25" ht="24" customHeight="1">
      <c r="B50" s="17"/>
      <c r="C50" s="18"/>
      <c r="D50" s="18"/>
      <c r="E50" s="18"/>
      <c r="F50" s="18"/>
      <c r="G50" s="18"/>
      <c r="H50" s="17"/>
      <c r="I50" s="17"/>
      <c r="J50" s="20"/>
      <c r="K50" s="20"/>
      <c r="L50" s="20"/>
      <c r="M50" s="20"/>
      <c r="N50" s="20"/>
      <c r="O50" s="20"/>
      <c r="P50" s="21"/>
      <c r="Q50" s="21"/>
      <c r="R50" s="21"/>
      <c r="S50" s="41"/>
      <c r="U50" s="47"/>
      <c r="V50" s="8"/>
      <c r="W50" s="8"/>
      <c r="X50" s="8"/>
      <c r="Y50" s="8"/>
    </row>
    <row r="51" spans="2:25" ht="24" customHeight="1">
      <c r="B51" s="88"/>
      <c r="C51" s="88"/>
      <c r="D51" s="88"/>
      <c r="E51" s="88"/>
      <c r="F51" s="88"/>
      <c r="G51" s="18"/>
      <c r="H51" s="17"/>
      <c r="I51" s="20"/>
      <c r="J51" s="20"/>
      <c r="K51" s="20"/>
      <c r="L51" s="20"/>
      <c r="M51" s="20"/>
      <c r="N51" s="20"/>
      <c r="O51" s="20"/>
      <c r="P51" s="21"/>
      <c r="Q51" s="21"/>
      <c r="R51" s="21"/>
      <c r="S51" s="42"/>
      <c r="U51" s="47"/>
      <c r="V51" s="8"/>
      <c r="W51" s="8"/>
      <c r="X51" s="8"/>
      <c r="Y51" s="8"/>
    </row>
    <row r="52" spans="2:25" ht="24" customHeight="1">
      <c r="B52" s="88"/>
      <c r="C52" s="88"/>
      <c r="D52" s="88"/>
      <c r="E52" s="88"/>
      <c r="F52" s="88"/>
      <c r="G52" s="18"/>
      <c r="H52" s="17"/>
      <c r="I52" s="20"/>
      <c r="J52" s="20"/>
      <c r="K52" s="20"/>
      <c r="L52" s="20"/>
      <c r="M52" s="20"/>
      <c r="N52" s="20"/>
      <c r="O52" s="20"/>
      <c r="P52" s="21"/>
      <c r="Q52" s="21"/>
      <c r="R52" s="21"/>
      <c r="S52" s="41"/>
      <c r="U52" s="47"/>
      <c r="V52" s="8"/>
      <c r="W52" s="8"/>
      <c r="X52" s="8"/>
      <c r="Y52" s="8"/>
    </row>
    <row r="53" spans="2:25" ht="24" customHeight="1">
      <c r="B53" s="88"/>
      <c r="C53" s="88"/>
      <c r="D53" s="88"/>
      <c r="E53" s="88"/>
      <c r="F53" s="88"/>
      <c r="G53" s="18"/>
      <c r="H53" s="17"/>
      <c r="I53" s="20"/>
      <c r="J53" s="20"/>
      <c r="K53" s="20"/>
      <c r="L53" s="20"/>
      <c r="M53" s="20"/>
      <c r="N53" s="20"/>
      <c r="O53" s="43"/>
      <c r="P53" s="21"/>
      <c r="Q53" s="21"/>
      <c r="R53" s="21"/>
      <c r="S53" s="41"/>
      <c r="U53" s="47"/>
      <c r="V53" s="8"/>
      <c r="W53" s="8"/>
      <c r="X53" s="8"/>
      <c r="Y53" s="8"/>
    </row>
    <row r="54" spans="2:25" ht="24" customHeight="1">
      <c r="B54" s="88"/>
      <c r="C54" s="88"/>
      <c r="D54" s="88"/>
      <c r="E54" s="88"/>
      <c r="F54" s="88"/>
      <c r="G54" s="18"/>
      <c r="H54" s="17"/>
      <c r="I54" s="17"/>
      <c r="J54" s="20"/>
      <c r="K54" s="20"/>
      <c r="L54" s="20"/>
      <c r="M54" s="20"/>
      <c r="N54" s="20"/>
      <c r="O54" s="20"/>
      <c r="P54" s="21"/>
      <c r="Q54" s="21"/>
      <c r="R54" s="21"/>
      <c r="S54" s="19"/>
      <c r="U54" s="47"/>
      <c r="V54" s="8"/>
      <c r="W54" s="8"/>
      <c r="X54" s="8"/>
      <c r="Y54" s="8"/>
    </row>
    <row r="55" spans="2:25" ht="24" customHeight="1">
      <c r="B55" s="17"/>
      <c r="C55" s="18"/>
      <c r="D55" s="18"/>
      <c r="E55" s="18"/>
      <c r="F55" s="18"/>
      <c r="G55" s="18"/>
      <c r="H55" s="17"/>
      <c r="I55" s="17"/>
      <c r="J55" s="17"/>
      <c r="K55" s="17"/>
      <c r="L55" s="17"/>
      <c r="M55" s="17"/>
      <c r="N55" s="17"/>
      <c r="O55" s="43"/>
      <c r="P55" s="21"/>
      <c r="Q55" s="18"/>
      <c r="R55" s="18"/>
      <c r="S55" s="19"/>
      <c r="U55" s="47"/>
      <c r="V55" s="8"/>
      <c r="W55" s="8"/>
      <c r="X55" s="8"/>
      <c r="Y55" s="8"/>
    </row>
    <row r="56" spans="2:25" ht="24" customHeight="1">
      <c r="B56" s="17"/>
      <c r="C56" s="18"/>
      <c r="D56" s="18"/>
      <c r="E56" s="18"/>
      <c r="F56" s="18"/>
      <c r="G56" s="18"/>
      <c r="H56" s="17"/>
      <c r="I56" s="17"/>
      <c r="J56" s="17"/>
      <c r="K56" s="17"/>
      <c r="L56" s="17"/>
      <c r="M56" s="17"/>
      <c r="N56" s="17"/>
      <c r="O56" s="20"/>
      <c r="P56" s="21"/>
      <c r="Q56" s="18"/>
      <c r="R56" s="18"/>
      <c r="S56" s="19"/>
      <c r="U56" s="47"/>
      <c r="V56" s="8"/>
      <c r="W56" s="8"/>
      <c r="X56" s="8"/>
      <c r="Y56" s="8"/>
    </row>
    <row r="57" spans="2:25" ht="24" customHeight="1">
      <c r="B57" s="17"/>
      <c r="C57" s="18"/>
      <c r="D57" s="18"/>
      <c r="E57" s="18"/>
      <c r="F57" s="18"/>
      <c r="G57" s="18"/>
      <c r="H57" s="17"/>
      <c r="I57" s="17"/>
      <c r="J57" s="17"/>
      <c r="K57" s="17"/>
      <c r="L57" s="17"/>
      <c r="M57" s="17"/>
      <c r="N57" s="17"/>
      <c r="O57" s="17"/>
      <c r="P57" s="18"/>
      <c r="Q57" s="18"/>
      <c r="R57" s="18"/>
      <c r="S57" s="19"/>
      <c r="U57" s="47"/>
      <c r="V57" s="8"/>
      <c r="W57" s="8"/>
      <c r="X57" s="8"/>
      <c r="Y57" s="8"/>
    </row>
    <row r="58" spans="2:25" ht="24" customHeight="1">
      <c r="B58" s="17"/>
      <c r="C58" s="18"/>
      <c r="D58" s="18"/>
      <c r="E58" s="18"/>
      <c r="F58" s="18"/>
      <c r="G58" s="18"/>
      <c r="H58" s="17"/>
      <c r="I58" s="17"/>
      <c r="J58" s="17"/>
      <c r="K58" s="17"/>
      <c r="L58" s="17"/>
      <c r="M58" s="17"/>
      <c r="N58" s="17"/>
      <c r="O58" s="17"/>
      <c r="P58" s="18"/>
      <c r="Q58" s="18"/>
      <c r="R58" s="18"/>
      <c r="S58" s="19"/>
      <c r="U58" s="47"/>
      <c r="V58" s="8"/>
      <c r="W58" s="8"/>
      <c r="X58" s="8"/>
      <c r="Y58" s="8"/>
    </row>
    <row r="59" spans="2:25" ht="24" customHeight="1">
      <c r="B59" s="17"/>
      <c r="C59" s="18"/>
      <c r="D59" s="18"/>
      <c r="E59" s="18"/>
      <c r="F59" s="18"/>
      <c r="G59" s="18"/>
      <c r="H59" s="17"/>
      <c r="I59" s="17"/>
      <c r="J59" s="17"/>
      <c r="K59" s="17"/>
      <c r="L59" s="17"/>
      <c r="M59" s="17"/>
      <c r="N59" s="17"/>
      <c r="O59" s="17"/>
      <c r="P59" s="18"/>
      <c r="Q59" s="18"/>
      <c r="R59" s="18"/>
      <c r="S59" s="19"/>
      <c r="U59" s="47"/>
      <c r="V59" s="8"/>
      <c r="W59" s="8"/>
      <c r="X59" s="8"/>
      <c r="Y59" s="8"/>
    </row>
    <row r="60" spans="2:25" ht="24" customHeight="1">
      <c r="B60" s="17"/>
      <c r="C60" s="18"/>
      <c r="D60" s="18"/>
      <c r="E60" s="18"/>
      <c r="F60" s="18"/>
      <c r="G60" s="18"/>
      <c r="H60" s="17"/>
      <c r="I60" s="17"/>
      <c r="J60" s="17"/>
      <c r="K60" s="17"/>
      <c r="L60" s="17"/>
      <c r="M60" s="17"/>
      <c r="N60" s="17"/>
      <c r="O60" s="17"/>
      <c r="P60" s="18"/>
      <c r="Q60" s="18"/>
      <c r="R60" s="18"/>
      <c r="S60" s="19"/>
      <c r="U60" s="47"/>
      <c r="V60" s="8"/>
      <c r="W60" s="8"/>
      <c r="X60" s="8"/>
      <c r="Y60" s="8"/>
    </row>
    <row r="61" spans="2:25" ht="24" customHeight="1">
      <c r="B61" s="17"/>
      <c r="C61" s="18"/>
      <c r="D61" s="18"/>
      <c r="E61" s="18"/>
      <c r="F61" s="18"/>
      <c r="G61" s="18"/>
      <c r="H61" s="17"/>
      <c r="I61" s="17"/>
      <c r="J61" s="17"/>
      <c r="K61" s="17"/>
      <c r="L61" s="17"/>
      <c r="M61" s="17"/>
      <c r="N61" s="17"/>
      <c r="O61" s="17"/>
      <c r="P61" s="18"/>
      <c r="Q61" s="18"/>
      <c r="R61" s="18"/>
      <c r="S61" s="19"/>
      <c r="U61" s="47"/>
      <c r="V61" s="8"/>
      <c r="W61" s="8"/>
      <c r="X61" s="8"/>
      <c r="Y61" s="8"/>
    </row>
    <row r="62" spans="2:25" ht="24" customHeight="1">
      <c r="B62" s="17"/>
      <c r="C62" s="18"/>
      <c r="D62" s="18"/>
      <c r="E62" s="18"/>
      <c r="F62" s="18"/>
      <c r="G62" s="18"/>
      <c r="H62" s="17"/>
      <c r="I62" s="17"/>
      <c r="J62" s="17"/>
      <c r="K62" s="17"/>
      <c r="L62" s="17"/>
      <c r="M62" s="17"/>
      <c r="N62" s="17"/>
      <c r="O62" s="17"/>
      <c r="P62" s="18"/>
      <c r="Q62" s="18"/>
      <c r="R62" s="18"/>
      <c r="S62" s="19"/>
      <c r="U62" s="47"/>
      <c r="V62" s="8"/>
      <c r="W62" s="8"/>
      <c r="X62" s="8"/>
      <c r="Y62" s="8"/>
    </row>
    <row r="63" spans="2:25" ht="24" customHeight="1">
      <c r="B63" s="17"/>
      <c r="C63" s="18"/>
      <c r="D63" s="18"/>
      <c r="E63" s="18"/>
      <c r="F63" s="18"/>
      <c r="G63" s="18"/>
      <c r="H63" s="17"/>
      <c r="I63" s="17"/>
      <c r="J63" s="17"/>
      <c r="K63" s="17"/>
      <c r="L63" s="17"/>
      <c r="M63" s="17"/>
      <c r="N63" s="17"/>
      <c r="O63" s="17"/>
      <c r="P63" s="18"/>
      <c r="Q63" s="18"/>
      <c r="R63" s="18"/>
      <c r="S63" s="19"/>
      <c r="U63" s="47"/>
      <c r="V63" s="8"/>
      <c r="W63" s="8"/>
      <c r="X63" s="8"/>
      <c r="Y63" s="8"/>
    </row>
    <row r="64" spans="2:25" ht="24" customHeight="1">
      <c r="B64" s="17"/>
      <c r="C64" s="18"/>
      <c r="D64" s="18"/>
      <c r="E64" s="18"/>
      <c r="F64" s="18"/>
      <c r="G64" s="18"/>
      <c r="H64" s="17"/>
      <c r="I64" s="17"/>
      <c r="J64" s="17"/>
      <c r="K64" s="17"/>
      <c r="L64" s="17"/>
      <c r="M64" s="17"/>
      <c r="N64" s="17"/>
      <c r="O64" s="17"/>
      <c r="P64" s="18"/>
      <c r="Q64" s="18"/>
      <c r="R64" s="18"/>
      <c r="S64" s="19"/>
      <c r="U64" s="47"/>
      <c r="V64" s="8"/>
      <c r="W64" s="8"/>
      <c r="X64" s="8"/>
      <c r="Y64" s="8"/>
    </row>
    <row r="65" spans="2:25" ht="24" customHeight="1">
      <c r="B65" s="17"/>
      <c r="C65" s="18"/>
      <c r="D65" s="18"/>
      <c r="E65" s="18"/>
      <c r="F65" s="18"/>
      <c r="G65" s="18"/>
      <c r="H65" s="17"/>
      <c r="I65" s="17"/>
      <c r="J65" s="17"/>
      <c r="K65" s="17"/>
      <c r="L65" s="17"/>
      <c r="M65" s="17"/>
      <c r="N65" s="17"/>
      <c r="O65" s="17"/>
      <c r="P65" s="18"/>
      <c r="Q65" s="18"/>
      <c r="R65" s="18"/>
      <c r="S65" s="19"/>
      <c r="U65" s="47"/>
      <c r="V65" s="25"/>
      <c r="W65" s="8"/>
      <c r="X65" s="8"/>
      <c r="Y65" s="8"/>
    </row>
    <row r="66" spans="2:25" ht="24" customHeight="1">
      <c r="B66" s="17"/>
      <c r="C66" s="18"/>
      <c r="D66" s="18"/>
      <c r="E66" s="18"/>
      <c r="F66" s="18"/>
      <c r="G66" s="18"/>
      <c r="H66" s="17"/>
      <c r="I66" s="17"/>
      <c r="J66" s="17"/>
      <c r="K66" s="17"/>
      <c r="L66" s="17"/>
      <c r="M66" s="17"/>
      <c r="N66" s="17"/>
      <c r="O66" s="17"/>
      <c r="P66" s="18"/>
      <c r="Q66" s="18"/>
      <c r="R66" s="18"/>
      <c r="S66" s="19"/>
      <c r="U66" s="47"/>
      <c r="V66" s="8"/>
      <c r="W66" s="8"/>
      <c r="X66" s="8"/>
      <c r="Y66" s="8"/>
    </row>
    <row r="67" spans="2:25" ht="24" customHeight="1">
      <c r="B67" s="17"/>
      <c r="C67" s="18"/>
      <c r="D67" s="18"/>
      <c r="E67" s="18"/>
      <c r="F67" s="18"/>
      <c r="G67" s="18"/>
      <c r="H67" s="17"/>
      <c r="I67" s="17"/>
      <c r="J67" s="17"/>
      <c r="K67" s="17"/>
      <c r="L67" s="17"/>
      <c r="M67" s="17"/>
      <c r="N67" s="17"/>
      <c r="O67" s="17"/>
      <c r="P67" s="18"/>
      <c r="Q67" s="18"/>
      <c r="R67" s="18"/>
      <c r="S67" s="19"/>
      <c r="U67" s="47"/>
      <c r="V67" s="8"/>
      <c r="W67" s="8"/>
      <c r="X67" s="8"/>
      <c r="Y67" s="8"/>
    </row>
    <row r="68" spans="2:25" ht="24" customHeight="1">
      <c r="B68" s="17"/>
      <c r="C68" s="18"/>
      <c r="D68" s="18"/>
      <c r="E68" s="18"/>
      <c r="F68" s="18"/>
      <c r="G68" s="18"/>
      <c r="H68" s="17"/>
      <c r="I68" s="17"/>
      <c r="J68" s="17"/>
      <c r="K68" s="17"/>
      <c r="L68" s="17"/>
      <c r="M68" s="17"/>
      <c r="N68" s="17"/>
      <c r="O68" s="17"/>
      <c r="P68" s="18"/>
      <c r="Q68" s="18"/>
      <c r="R68" s="18"/>
      <c r="S68" s="19"/>
      <c r="U68" s="47"/>
      <c r="V68" s="8"/>
      <c r="W68" s="8"/>
      <c r="X68" s="8"/>
      <c r="Y68" s="8"/>
    </row>
  </sheetData>
  <mergeCells count="160">
    <mergeCell ref="B17:G17"/>
    <mergeCell ref="P36:Q36"/>
    <mergeCell ref="M36:N36"/>
    <mergeCell ref="J36:K36"/>
    <mergeCell ref="S35:S36"/>
    <mergeCell ref="J35:R35"/>
    <mergeCell ref="B35:F36"/>
    <mergeCell ref="P19:Q19"/>
    <mergeCell ref="M19:N19"/>
    <mergeCell ref="J19:K19"/>
    <mergeCell ref="S18:S19"/>
    <mergeCell ref="J18:R18"/>
    <mergeCell ref="H18:H19"/>
    <mergeCell ref="G18:G19"/>
    <mergeCell ref="B18:F19"/>
    <mergeCell ref="P40:Q40"/>
    <mergeCell ref="M40:N40"/>
    <mergeCell ref="J40:K40"/>
    <mergeCell ref="S39:S40"/>
    <mergeCell ref="J39:R39"/>
    <mergeCell ref="H39:H40"/>
    <mergeCell ref="G39:G40"/>
    <mergeCell ref="B39:F40"/>
    <mergeCell ref="P38:Q38"/>
    <mergeCell ref="M38:N38"/>
    <mergeCell ref="J38:K38"/>
    <mergeCell ref="S37:S38"/>
    <mergeCell ref="J37:R37"/>
    <mergeCell ref="H37:H38"/>
    <mergeCell ref="G37:G38"/>
    <mergeCell ref="B37:F38"/>
    <mergeCell ref="D7:E7"/>
    <mergeCell ref="F7:G7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M32:N32"/>
    <mergeCell ref="P32:Q32"/>
    <mergeCell ref="B33:F34"/>
    <mergeCell ref="G33:G34"/>
    <mergeCell ref="H33:H34"/>
    <mergeCell ref="J33:R33"/>
    <mergeCell ref="S33:S34"/>
    <mergeCell ref="J34:K34"/>
    <mergeCell ref="M34:N34"/>
    <mergeCell ref="P34:Q34"/>
    <mergeCell ref="G35:G36"/>
    <mergeCell ref="H35:H36"/>
    <mergeCell ref="B51:F51"/>
    <mergeCell ref="B52:F52"/>
    <mergeCell ref="B53:F53"/>
    <mergeCell ref="B54:F54"/>
    <mergeCell ref="B1:S1"/>
    <mergeCell ref="B3:B4"/>
    <mergeCell ref="C3:G3"/>
    <mergeCell ref="H3:H4"/>
    <mergeCell ref="I3:I4"/>
    <mergeCell ref="J3:L3"/>
    <mergeCell ref="M3:O3"/>
    <mergeCell ref="P3:R3"/>
    <mergeCell ref="B20:F20"/>
    <mergeCell ref="J20:R20"/>
    <mergeCell ref="B21:F22"/>
    <mergeCell ref="G21:G22"/>
    <mergeCell ref="B31:F32"/>
    <mergeCell ref="G31:G32"/>
    <mergeCell ref="H31:H32"/>
    <mergeCell ref="J31:R31"/>
    <mergeCell ref="S31:S32"/>
    <mergeCell ref="J32:K32"/>
    <mergeCell ref="S3:S4"/>
    <mergeCell ref="D6:E6"/>
    <mergeCell ref="D4:E4"/>
    <mergeCell ref="D5:E5"/>
    <mergeCell ref="F4:G4"/>
    <mergeCell ref="F5:G5"/>
    <mergeCell ref="F6:G6"/>
    <mergeCell ref="D9:E9"/>
    <mergeCell ref="F9:G9"/>
    <mergeCell ref="D8:E8"/>
    <mergeCell ref="F8:G8"/>
    <mergeCell ref="D10:E10"/>
    <mergeCell ref="F10:G10"/>
    <mergeCell ref="D11:E11"/>
    <mergeCell ref="F11:G11"/>
    <mergeCell ref="B23:F24"/>
    <mergeCell ref="G23:G24"/>
    <mergeCell ref="H23:H24"/>
    <mergeCell ref="J23:R23"/>
    <mergeCell ref="S23:S24"/>
    <mergeCell ref="J24:K24"/>
    <mergeCell ref="M24:N24"/>
    <mergeCell ref="P24:Q24"/>
    <mergeCell ref="H21:H22"/>
    <mergeCell ref="J21:R21"/>
    <mergeCell ref="S21:S22"/>
    <mergeCell ref="J22:K22"/>
    <mergeCell ref="M22:N22"/>
    <mergeCell ref="P22:Q22"/>
    <mergeCell ref="B43:F44"/>
    <mergeCell ref="G43:G44"/>
    <mergeCell ref="H43:H44"/>
    <mergeCell ref="J43:R43"/>
    <mergeCell ref="S43:S44"/>
    <mergeCell ref="J44:K44"/>
    <mergeCell ref="M44:N44"/>
    <mergeCell ref="P44:Q44"/>
    <mergeCell ref="B41:F42"/>
    <mergeCell ref="G41:G42"/>
    <mergeCell ref="H41:H42"/>
    <mergeCell ref="J41:R41"/>
    <mergeCell ref="S41:S42"/>
    <mergeCell ref="J42:K42"/>
    <mergeCell ref="M42:N42"/>
    <mergeCell ref="P42:Q42"/>
    <mergeCell ref="B49:F49"/>
    <mergeCell ref="J49:R49"/>
    <mergeCell ref="S46:S47"/>
    <mergeCell ref="J47:K47"/>
    <mergeCell ref="M47:N47"/>
    <mergeCell ref="P47:Q47"/>
    <mergeCell ref="B48:F48"/>
    <mergeCell ref="J48:R48"/>
    <mergeCell ref="B45:F45"/>
    <mergeCell ref="J45:R45"/>
    <mergeCell ref="B46:F47"/>
    <mergeCell ref="G46:G47"/>
    <mergeCell ref="H46:H47"/>
    <mergeCell ref="J46:R46"/>
    <mergeCell ref="P30:Q30"/>
    <mergeCell ref="G29:G30"/>
    <mergeCell ref="H29:H30"/>
    <mergeCell ref="T29:T30"/>
    <mergeCell ref="B25:F26"/>
    <mergeCell ref="B27:F28"/>
    <mergeCell ref="B29:F30"/>
    <mergeCell ref="G25:G26"/>
    <mergeCell ref="G27:G28"/>
    <mergeCell ref="S25:S26"/>
    <mergeCell ref="S27:S28"/>
    <mergeCell ref="S29:S30"/>
    <mergeCell ref="M26:N26"/>
    <mergeCell ref="M28:N28"/>
    <mergeCell ref="M30:N30"/>
    <mergeCell ref="P26:Q26"/>
    <mergeCell ref="J25:R25"/>
    <mergeCell ref="J27:R27"/>
    <mergeCell ref="J29:R29"/>
    <mergeCell ref="P28:Q28"/>
    <mergeCell ref="H25:H26"/>
    <mergeCell ref="T25:T26"/>
    <mergeCell ref="H27:H28"/>
    <mergeCell ref="T27:T28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75" fitToHeight="0" orientation="landscape" r:id="rId1"/>
  <rowBreaks count="1" manualBreakCount="1">
    <brk id="26" min="1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</vt:lpstr>
      <vt:lpstr>내역!Print_Area</vt:lpstr>
      <vt:lpstr>내역!Print_Titles</vt:lpstr>
    </vt:vector>
  </TitlesOfParts>
  <Company>Extra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경영정보팀</cp:lastModifiedBy>
  <cp:lastPrinted>2023-03-08T01:46:17Z</cp:lastPrinted>
  <dcterms:created xsi:type="dcterms:W3CDTF">2012-03-07T02:46:43Z</dcterms:created>
  <dcterms:modified xsi:type="dcterms:W3CDTF">2023-03-15T23:18:48Z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TksICJub2RlMSIgOiB7ImRzZCI6IjAxMDAwMDAwMDAwMDMwMjMiLCJsb2dUaW1lIjoiMjAyMy0wMy0wOVQwNTowNjoxOVoiLCJwSUQiOjIsInRyYWNlSWQiOiI3QzAxMTI0RjI3MzM0QjIxOEVCOUFBQTU1M0I2OEUyMSIsInVzZXJDb2RlIjoiMjAxNjAwNDEifSwibm9kZTIiIDogeyJkc2QiOiIwMTAwMDAwMDAwMDAzMDIzIiwibG9nVGltZSI6IjIwMjMtMDMtMDlUMDU6MDg6MzNaIiwicElEIjoyLCJ0cmFjZUlkIjoiOTkzNjcyOEI0QzdFNDYyODhGQjUzQzc2MTFCRUQ4RDgiLCJ1c2VyQ29kZSI6IjIwMTYwMDQxIn0sIm5vZGUzIiA6IHsiZHNkIjoiMDEwMDAwMDAwMDAwMzAyMyIsImxvZ1RpbWUiOiIyMDIzLTAzLTE0VDA2OjE2OjI0WiIsInBJRCI6MiwidHJhY2VJZCI6IkU3MzdDRjA3MTE1NjQxMzg4OTk4MEVDMTEwMjM5RjcxIiwidXNlckNvZGUiOiIyMDE2MDA0MSJ9LCJub2RlNCIgOiB7ImRzZCI6IjAxMDAwMDAwMDAwMDMwMjMiLCJsb2dUaW1lIjoiMjAyMy0wMy0xNVQyMzoxODoyOVoiLCJwSUQiOjIsInRyYWNlSWQiOiJBRTQ1MDNFNjU1Qjg0NENDQkY5QkEwNUU0OTQ3QjMxRSIsInVzZXJDb2RlIjoiMjAxNjAwNDEifSwibm9kZTUiIDogeyAidXNlckNvZGUiIDogIjIwMDYwMDE2IiwgInRyYWNlSWQiIDogIjM2N0IwMjVDMDFBM0ZERkJEN0Q3NTY2RTQ0MkVCQjM5IiwgImRzZCIgOiAiMDAwMDAwMDAwMDAwMDAwMCIsICJwSUQiIDogIjIwNDgiLCAibG9nVGltZSIgOiAiMjAyMy0wMy0xN1QwNDo0NzowOFoiIH19</vt:lpwstr>
  </property>
</Properties>
</file>