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발주공사\동변로(동변교~동화교) 등 3개소 노면표시 도색공사\3. 계약의뢰\"/>
    </mc:Choice>
  </mc:AlternateContent>
  <bookViews>
    <workbookView xWindow="0" yWindow="0" windowWidth="28665" windowHeight="11205" tabRatio="886" activeTab="1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내역서!$B$1:$Q$15</definedName>
    <definedName name="_xlnm.Print_Area" localSheetId="2">내역서2!$B$1:$P$78</definedName>
    <definedName name="_xlnm.Print_Area" localSheetId="1">내역서총괄표!$A$1:$J$27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L12" i="74" l="1"/>
  <c r="I15" i="74"/>
  <c r="O34" i="70" l="1"/>
  <c r="J15" i="74" l="1"/>
  <c r="J13" i="74" s="1"/>
  <c r="P15" i="74" l="1"/>
  <c r="H6" i="69"/>
  <c r="G6" i="69"/>
  <c r="P13" i="74" l="1"/>
  <c r="I6" i="69" s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6" i="69" l="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N12" i="74" l="1"/>
  <c r="N6" i="74" l="1"/>
  <c r="N10" i="74"/>
  <c r="L15" i="71" l="1"/>
  <c r="M15" i="71" s="1"/>
  <c r="L19" i="71"/>
  <c r="M19" i="71" s="1"/>
  <c r="N8" i="74"/>
  <c r="L10" i="74"/>
  <c r="L6" i="74"/>
  <c r="N11" i="74" l="1"/>
  <c r="N7" i="74"/>
  <c r="L8" i="74"/>
  <c r="L9" i="74"/>
  <c r="N9" i="74"/>
  <c r="L11" i="74"/>
  <c r="L7" i="74"/>
  <c r="J15" i="7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P12" i="74" l="1"/>
  <c r="J12" i="74" s="1"/>
  <c r="I12" i="74"/>
  <c r="N5" i="74"/>
  <c r="L5" i="74"/>
  <c r="I10" i="74"/>
  <c r="P10" i="74"/>
  <c r="J10" i="74" s="1"/>
  <c r="I6" i="74"/>
  <c r="P6" i="74"/>
  <c r="J6" i="74" s="1"/>
  <c r="K48" i="71"/>
  <c r="K52" i="71" s="1"/>
  <c r="M18" i="71"/>
  <c r="M16" i="71"/>
  <c r="M17" i="71"/>
  <c r="N19" i="71"/>
  <c r="N15" i="71"/>
  <c r="M20" i="71"/>
  <c r="P9" i="74" l="1"/>
  <c r="I9" i="74"/>
  <c r="P8" i="74"/>
  <c r="I8" i="74"/>
  <c r="H5" i="69"/>
  <c r="P11" i="74"/>
  <c r="J11" i="74" s="1"/>
  <c r="I11" i="74"/>
  <c r="P7" i="74"/>
  <c r="J7" i="74" s="1"/>
  <c r="I7" i="74"/>
  <c r="G5" i="69"/>
  <c r="G4" i="69" s="1"/>
  <c r="L4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P5" i="74" l="1"/>
  <c r="J8" i="74"/>
  <c r="F11" i="69"/>
  <c r="F13" i="69" s="1"/>
  <c r="F14" i="69"/>
  <c r="F12" i="69"/>
  <c r="J9" i="74"/>
  <c r="N4" i="74"/>
  <c r="F8" i="69"/>
  <c r="F10" i="69" s="1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P4" i="74" l="1"/>
  <c r="G15" i="70"/>
  <c r="G14" i="70"/>
  <c r="G16" i="70" s="1"/>
  <c r="G4" i="70"/>
  <c r="F16" i="69"/>
  <c r="F9" i="69"/>
  <c r="F18" i="69"/>
  <c r="K67" i="71"/>
  <c r="O67" i="71" s="1"/>
  <c r="I67" i="71" s="1"/>
  <c r="K69" i="71"/>
  <c r="O69" i="71" s="1"/>
  <c r="I69" i="71" s="1"/>
  <c r="P69" i="71" s="1"/>
  <c r="O48" i="71"/>
  <c r="J5" i="74" l="1"/>
  <c r="J4" i="74" s="1"/>
  <c r="I5" i="69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19" i="70" l="1"/>
  <c r="G20" i="70"/>
  <c r="F4" i="69"/>
  <c r="F15" i="69" l="1"/>
  <c r="F17" i="69"/>
  <c r="G9" i="70"/>
  <c r="G10" i="70" s="1"/>
  <c r="F19" i="69" l="1"/>
  <c r="G13" i="70"/>
  <c r="G12" i="70"/>
  <c r="G23" i="70"/>
  <c r="F20" i="69" l="1"/>
  <c r="F21" i="69" s="1"/>
  <c r="F23" i="69" s="1"/>
  <c r="F24" i="69" s="1"/>
  <c r="G24" i="70"/>
  <c r="G25" i="70" l="1"/>
  <c r="F26" i="69"/>
  <c r="F27" i="69" s="1"/>
  <c r="G26" i="70" l="1"/>
  <c r="G27" i="70" s="1"/>
  <c r="G29" i="70" s="1"/>
  <c r="G30" i="70" s="1"/>
  <c r="G32" i="70" s="1"/>
  <c r="G35" i="70" s="1"/>
</calcChain>
</file>

<file path=xl/sharedStrings.xml><?xml version="1.0" encoding="utf-8"?>
<sst xmlns="http://schemas.openxmlformats.org/spreadsheetml/2006/main" count="480" uniqueCount="215">
  <si>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</si>
  <si>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</si>
  <si>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</si>
  <si>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</si>
  <si>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</si>
  <si>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</si>
  <si>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</si>
  <si>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</si>
  <si>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</si>
  <si>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</si>
  <si>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</si>
  <si>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</si>
  <si>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</si>
  <si>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</si>
  <si>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</si>
  <si>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</si>
  <si>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</si>
  <si>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</si>
  <si>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</si>
  <si>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</si>
  <si>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</si>
  <si>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</si>
  <si>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</si>
  <si>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</si>
  <si>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</si>
  <si>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</si>
  <si>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</si>
  <si>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</si>
  <si>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</si>
  <si>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</si>
  <si>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</si>
  <si>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</si>
  <si>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</si>
  <si>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</si>
  <si>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</si>
  <si>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</si>
  <si>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</si>
  <si>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</si>
  <si>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</si>
  <si>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</si>
  <si>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</si>
  <si>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</si>
  <si>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</si>
  <si>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</si>
  <si>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</si>
  <si>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</si>
  <si>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</si>
  <si>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</si>
  <si>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</si>
  <si>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</si>
  <si>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</si>
  <si>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</si>
  <si>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</si>
  <si>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</si>
  <si>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</si>
  <si>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</si>
  <si>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</si>
  <si>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</si>
  <si>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</si>
  <si>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</si>
  <si>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</si>
  <si>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</si>
  <si>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</si>
  <si>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</si>
  <si>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</si>
  <si>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</si>
  <si>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</si>
  <si>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</si>
  <si>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</si>
  <si>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</si>
  <si>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</si>
  <si>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</si>
  <si>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</si>
  <si>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</si>
  <si>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</si>
  <si>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</si>
  <si>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</si>
  <si>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</si>
  <si>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</si>
  <si>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</si>
  <si>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</si>
  <si>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</si>
  <si>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</si>
  <si>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</si>
  <si>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</si>
  <si>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</si>
  <si>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</si>
  <si>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</si>
  <si>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</si>
  <si>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</si>
  <si>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</si>
  <si>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</si>
  <si>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</si>
  <si>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</si>
  <si>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</si>
  <si>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</si>
  <si>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</si>
  <si>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</si>
  <si>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</si>
  <si>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</si>
  <si>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</si>
  <si>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</si>
  <si>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</si>
  <si>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</si>
  <si>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</si>
  <si>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</si>
  <si>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</si>
  <si>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</si>
  <si>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</si>
  <si>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</si>
  <si>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</si>
  <si>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</si>
  <si>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</si>
  <si>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</si>
  <si>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</si>
  <si>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</si>
  <si>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</si>
  <si>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</si>
  <si>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</si>
  <si>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</si>
  <si>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</si>
  <si>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</si>
  <si>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</si>
  <si>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</si>
  <si>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</si>
  <si>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</si>
  <si>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</si>
  <si>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</si>
  <si>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</si>
  <si>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</si>
  <si>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</si>
  <si>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</si>
  <si>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</si>
  <si>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</si>
  <si>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</si>
  <si>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</si>
  <si>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</si>
  <si>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</si>
  <si>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</si>
  <si>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</si>
  <si>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</si>
  <si>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</si>
  <si>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8" type="noConversion"/>
  </si>
  <si>
    <t>금액</t>
    <phoneticPr fontId="38" type="noConversion"/>
  </si>
  <si>
    <t>단가</t>
    <phoneticPr fontId="28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</si>
  <si>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</si>
  <si>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</si>
  <si>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</si>
  <si>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</si>
  <si>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</si>
  <si>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</si>
  <si>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</si>
  <si>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</si>
  <si>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</si>
  <si>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</si>
  <si>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</si>
  <si>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</si>
  <si>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</si>
  <si>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</si>
  <si>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</si>
  <si>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</si>
  <si>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</si>
  <si>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</si>
  <si>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</si>
  <si>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</si>
  <si>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</si>
  <si>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</si>
  <si>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</si>
  <si>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</si>
  <si>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</si>
  <si>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</si>
  <si>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</si>
  <si>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</si>
  <si>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</si>
  <si>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</si>
  <si>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</si>
  <si>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</si>
  <si>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</si>
  <si>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</si>
  <si>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</si>
  <si>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</si>
  <si>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융착성도료(파선)</t>
    <phoneticPr fontId="2" type="noConversion"/>
  </si>
  <si>
    <t>재도색</t>
    <phoneticPr fontId="2" type="noConversion"/>
  </si>
  <si>
    <t>( B ) × 0.0101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</si>
  <si>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</si>
  <si>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</si>
  <si>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</si>
  <si>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</si>
  <si>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</si>
  <si>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</si>
  <si>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</si>
  <si>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</si>
  <si>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</si>
  <si>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</si>
  <si>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</si>
  <si>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</si>
  <si>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</si>
  <si>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</si>
  <si>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부가세별도</t>
    <phoneticPr fontId="2" type="noConversion"/>
  </si>
  <si>
    <t>P3-R4</t>
    <phoneticPr fontId="2" type="noConversion"/>
  </si>
  <si>
    <t>( A + B ) × 0.084</t>
    <phoneticPr fontId="2" type="noConversion"/>
  </si>
  <si>
    <t>검사수수료</t>
    <phoneticPr fontId="2" type="noConversion"/>
  </si>
  <si>
    <t>G</t>
    <phoneticPr fontId="2" type="noConversion"/>
  </si>
  <si>
    <t>H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</si>
  <si>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</si>
  <si>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</si>
  <si>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</si>
  <si>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( 7 ) × 0.1295</t>
    <phoneticPr fontId="2" type="noConversion"/>
  </si>
  <si>
    <t>( D + E + F )</t>
    <phoneticPr fontId="2" type="noConversion"/>
  </si>
  <si>
    <t>( G ) × 0.1</t>
    <phoneticPr fontId="2" type="noConversion"/>
  </si>
  <si>
    <t>( G + H )</t>
    <phoneticPr fontId="2" type="noConversion"/>
  </si>
  <si>
    <t>( I ) (천단위 미만 절사)</t>
    <phoneticPr fontId="2" type="noConversion"/>
  </si>
  <si>
    <t>( 4:13 )</t>
    <phoneticPr fontId="2" type="noConversion"/>
  </si>
  <si>
    <t>융착성도료(횡단보도)</t>
    <phoneticPr fontId="2" type="noConversion"/>
  </si>
  <si>
    <t>동변로(동변교~동화교) 등 3개소 노면표시 도색공사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</si>
</sst>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</cellStyleXfs>
  <cellXfs count="365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31" xfId="0" applyFont="1" applyBorder="1" applyAlignment="1">
      <alignment horizontal="center" vertical="center"/>
    </xf>
    <xf numFmtId="186" fontId="42" fillId="0" borderId="31" xfId="0" applyNumberFormat="1" applyFont="1" applyBorder="1" applyAlignment="1">
      <alignment horizontal="center" vertical="center" shrinkToFit="1"/>
    </xf>
    <xf numFmtId="41" fontId="42" fillId="0" borderId="31" xfId="0" applyNumberFormat="1" applyFont="1" applyBorder="1" applyAlignment="1">
      <alignment horizontal="right" vertical="center" shrinkToFit="1"/>
    </xf>
    <xf numFmtId="41" fontId="29" fillId="0" borderId="31" xfId="0" applyNumberFormat="1" applyFont="1" applyBorder="1" applyAlignment="1">
      <alignment horizontal="right" vertical="center" shrinkToFit="1"/>
    </xf>
    <xf numFmtId="0" fontId="41" fillId="0" borderId="3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183" fontId="25" fillId="0" borderId="26" xfId="0" applyNumberFormat="1" applyFont="1" applyBorder="1" applyAlignment="1">
      <alignment horizontal="right" vertical="center"/>
    </xf>
    <xf numFmtId="183" fontId="25" fillId="4" borderId="26" xfId="25" applyNumberFormat="1" applyFont="1" applyFill="1" applyBorder="1" applyAlignment="1">
      <alignment horizontal="right" vertical="center"/>
    </xf>
    <xf numFmtId="41" fontId="25" fillId="0" borderId="26" xfId="0" applyNumberFormat="1" applyFont="1" applyBorder="1" applyAlignment="1">
      <alignment horizontal="right" vertical="center"/>
    </xf>
    <xf numFmtId="3" fontId="25" fillId="0" borderId="26" xfId="0" applyNumberFormat="1" applyFont="1" applyFill="1" applyBorder="1" applyAlignment="1">
      <alignment vertical="center"/>
    </xf>
    <xf numFmtId="41" fontId="25" fillId="0" borderId="26" xfId="0" applyNumberFormat="1" applyFont="1" applyBorder="1" applyAlignment="1">
      <alignment vertical="center"/>
    </xf>
    <xf numFmtId="203" fontId="25" fillId="0" borderId="27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/>
    </xf>
    <xf numFmtId="183" fontId="25" fillId="0" borderId="29" xfId="0" applyNumberFormat="1" applyFont="1" applyBorder="1" applyAlignment="1">
      <alignment horizontal="right" vertical="center"/>
    </xf>
    <xf numFmtId="183" fontId="25" fillId="4" borderId="29" xfId="25" applyNumberFormat="1" applyFont="1" applyFill="1" applyBorder="1" applyAlignment="1">
      <alignment horizontal="right" vertical="center"/>
    </xf>
    <xf numFmtId="41" fontId="25" fillId="0" borderId="29" xfId="0" applyNumberFormat="1" applyFont="1" applyBorder="1" applyAlignment="1">
      <alignment horizontal="right" vertical="center"/>
    </xf>
    <xf numFmtId="41" fontId="25" fillId="0" borderId="29" xfId="0" applyNumberFormat="1" applyFont="1" applyBorder="1" applyAlignment="1">
      <alignment vertical="center"/>
    </xf>
    <xf numFmtId="203" fontId="25" fillId="0" borderId="30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83" fontId="25" fillId="0" borderId="31" xfId="0" applyNumberFormat="1" applyFont="1" applyBorder="1" applyAlignment="1">
      <alignment horizontal="right" vertical="center"/>
    </xf>
    <xf numFmtId="183" fontId="25" fillId="4" borderId="31" xfId="25" applyNumberFormat="1" applyFont="1" applyFill="1" applyBorder="1" applyAlignment="1">
      <alignment horizontal="right" vertical="center"/>
    </xf>
    <xf numFmtId="41" fontId="25" fillId="0" borderId="31" xfId="0" applyNumberFormat="1" applyFont="1" applyBorder="1" applyAlignment="1">
      <alignment horizontal="right" vertical="center"/>
    </xf>
    <xf numFmtId="41" fontId="25" fillId="0" borderId="31" xfId="0" applyNumberFormat="1" applyFont="1" applyBorder="1" applyAlignment="1">
      <alignment vertical="center"/>
    </xf>
    <xf numFmtId="203" fontId="25" fillId="0" borderId="32" xfId="0" applyNumberFormat="1" applyFont="1" applyBorder="1" applyAlignment="1">
      <alignment horizontal="center" vertical="center" wrapText="1" shrinkToFit="1"/>
    </xf>
    <xf numFmtId="183" fontId="25" fillId="0" borderId="44" xfId="0" applyNumberFormat="1" applyFont="1" applyBorder="1" applyAlignment="1">
      <alignment horizontal="right" vertical="center"/>
    </xf>
    <xf numFmtId="3" fontId="25" fillId="0" borderId="29" xfId="0" applyNumberFormat="1" applyFont="1" applyFill="1" applyBorder="1" applyAlignment="1">
      <alignment vertical="center"/>
    </xf>
    <xf numFmtId="3" fontId="25" fillId="0" borderId="31" xfId="0" applyNumberFormat="1" applyFont="1" applyFill="1" applyBorder="1" applyAlignment="1">
      <alignment vertical="center"/>
    </xf>
    <xf numFmtId="41" fontId="25" fillId="0" borderId="62" xfId="0" applyNumberFormat="1" applyFont="1" applyBorder="1" applyAlignment="1">
      <alignment horizontal="right" vertical="center"/>
    </xf>
    <xf numFmtId="41" fontId="25" fillId="0" borderId="63" xfId="0" applyNumberFormat="1" applyFont="1" applyBorder="1" applyAlignment="1">
      <alignment vertical="center"/>
    </xf>
    <xf numFmtId="41" fontId="25" fillId="0" borderId="64" xfId="0" applyNumberFormat="1" applyFont="1" applyBorder="1" applyAlignment="1">
      <alignment horizontal="right" vertical="center"/>
    </xf>
    <xf numFmtId="41" fontId="25" fillId="0" borderId="65" xfId="0" applyNumberFormat="1" applyFont="1" applyBorder="1" applyAlignment="1">
      <alignment vertical="center"/>
    </xf>
    <xf numFmtId="41" fontId="25" fillId="0" borderId="66" xfId="0" applyNumberFormat="1" applyFont="1" applyBorder="1" applyAlignment="1">
      <alignment horizontal="right" vertical="center"/>
    </xf>
    <xf numFmtId="3" fontId="25" fillId="0" borderId="52" xfId="0" applyNumberFormat="1" applyFont="1" applyFill="1" applyBorder="1" applyAlignment="1">
      <alignment vertical="center"/>
    </xf>
    <xf numFmtId="41" fontId="25" fillId="0" borderId="67" xfId="0" applyNumberFormat="1" applyFont="1" applyBorder="1" applyAlignment="1">
      <alignment vertical="center"/>
    </xf>
    <xf numFmtId="183" fontId="25" fillId="0" borderId="14" xfId="0" applyNumberFormat="1" applyFont="1" applyBorder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183" fontId="25" fillId="4" borderId="14" xfId="25" applyNumberFormat="1" applyFont="1" applyFill="1" applyBorder="1" applyAlignment="1">
      <alignment horizontal="right" vertical="center"/>
    </xf>
    <xf numFmtId="41" fontId="25" fillId="0" borderId="68" xfId="0" applyNumberFormat="1" applyFont="1" applyBorder="1" applyAlignment="1">
      <alignment horizontal="right" vertical="center"/>
    </xf>
    <xf numFmtId="3" fontId="25" fillId="0" borderId="14" xfId="0" applyNumberFormat="1" applyFont="1" applyFill="1" applyBorder="1" applyAlignment="1">
      <alignment vertical="center"/>
    </xf>
    <xf numFmtId="41" fontId="25" fillId="0" borderId="45" xfId="0" applyNumberFormat="1" applyFont="1" applyBorder="1" applyAlignment="1">
      <alignment vertical="center"/>
    </xf>
    <xf numFmtId="41" fontId="25" fillId="0" borderId="14" xfId="0" applyNumberFormat="1" applyFont="1" applyBorder="1" applyAlignment="1">
      <alignment vertical="center"/>
    </xf>
    <xf numFmtId="203" fontId="25" fillId="0" borderId="22" xfId="0" applyNumberFormat="1" applyFont="1" applyBorder="1" applyAlignment="1">
      <alignment horizontal="center" vertical="center" wrapText="1" shrinkToFit="1"/>
    </xf>
    <xf numFmtId="183" fontId="29" fillId="0" borderId="14" xfId="0" applyNumberFormat="1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/>
    </xf>
    <xf numFmtId="183" fontId="29" fillId="4" borderId="14" xfId="25" applyNumberFormat="1" applyFont="1" applyFill="1" applyBorder="1" applyAlignment="1">
      <alignment horizontal="right" vertical="center"/>
    </xf>
    <xf numFmtId="41" fontId="29" fillId="0" borderId="68" xfId="0" applyNumberFormat="1" applyFont="1" applyBorder="1" applyAlignment="1">
      <alignment horizontal="right" vertical="center"/>
    </xf>
    <xf numFmtId="3" fontId="29" fillId="0" borderId="14" xfId="0" applyNumberFormat="1" applyFont="1" applyFill="1" applyBorder="1" applyAlignment="1">
      <alignment vertical="center"/>
    </xf>
    <xf numFmtId="41" fontId="29" fillId="0" borderId="14" xfId="0" applyNumberFormat="1" applyFont="1" applyBorder="1" applyAlignment="1">
      <alignment vertical="center"/>
    </xf>
    <xf numFmtId="203" fontId="29" fillId="0" borderId="22" xfId="0" applyNumberFormat="1" applyFont="1" applyBorder="1" applyAlignment="1">
      <alignment horizontal="center" vertical="center" wrapText="1" shrinkToFit="1"/>
    </xf>
    <xf numFmtId="183" fontId="25" fillId="0" borderId="16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83" fontId="25" fillId="4" borderId="16" xfId="25" applyNumberFormat="1" applyFont="1" applyFill="1" applyBorder="1" applyAlignment="1">
      <alignment horizontal="right" vertical="center"/>
    </xf>
    <xf numFmtId="41" fontId="39" fillId="0" borderId="48" xfId="0" applyNumberFormat="1" applyFont="1" applyBorder="1" applyAlignment="1">
      <alignment horizontal="right" vertical="center"/>
    </xf>
    <xf numFmtId="192" fontId="25" fillId="0" borderId="69" xfId="0" applyNumberFormat="1" applyFont="1" applyBorder="1" applyAlignment="1">
      <alignment vertical="center"/>
    </xf>
    <xf numFmtId="41" fontId="39" fillId="0" borderId="9" xfId="0" applyNumberFormat="1" applyFont="1" applyBorder="1" applyAlignment="1">
      <alignment vertical="center"/>
    </xf>
    <xf numFmtId="41" fontId="29" fillId="0" borderId="9" xfId="0" applyNumberFormat="1" applyFont="1" applyBorder="1" applyAlignment="1">
      <alignment vertical="center"/>
    </xf>
    <xf numFmtId="41" fontId="39" fillId="0" borderId="48" xfId="0" applyNumberFormat="1" applyFont="1" applyBorder="1" applyAlignment="1">
      <alignment vertical="center"/>
    </xf>
    <xf numFmtId="41" fontId="39" fillId="0" borderId="10" xfId="0" applyNumberFormat="1" applyFont="1" applyBorder="1" applyAlignment="1">
      <alignment vertical="center"/>
    </xf>
    <xf numFmtId="192" fontId="25" fillId="0" borderId="26" xfId="0" applyNumberFormat="1" applyFont="1" applyBorder="1" applyAlignment="1">
      <alignment vertical="center"/>
    </xf>
    <xf numFmtId="41" fontId="25" fillId="0" borderId="27" xfId="0" applyNumberFormat="1" applyFont="1" applyBorder="1" applyAlignment="1">
      <alignment vertical="center"/>
    </xf>
    <xf numFmtId="41" fontId="39" fillId="0" borderId="68" xfId="0" applyNumberFormat="1" applyFont="1" applyBorder="1" applyAlignment="1">
      <alignment horizontal="right" vertical="center"/>
    </xf>
    <xf numFmtId="192" fontId="43" fillId="0" borderId="14" xfId="0" applyNumberFormat="1" applyFont="1" applyBorder="1" applyAlignment="1">
      <alignment vertical="center"/>
    </xf>
    <xf numFmtId="41" fontId="39" fillId="0" borderId="14" xfId="0" applyNumberFormat="1" applyFont="1" applyBorder="1" applyAlignment="1">
      <alignment vertical="center"/>
    </xf>
    <xf numFmtId="41" fontId="39" fillId="0" borderId="22" xfId="0" applyNumberFormat="1" applyFont="1" applyBorder="1" applyAlignment="1">
      <alignment vertical="center"/>
    </xf>
    <xf numFmtId="41" fontId="39" fillId="0" borderId="70" xfId="95" applyNumberFormat="1" applyFont="1" applyFill="1" applyBorder="1" applyAlignment="1">
      <alignment horizontal="left" vertical="center"/>
    </xf>
    <xf numFmtId="3" fontId="43" fillId="0" borderId="71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horizontal="left" vertical="center"/>
    </xf>
    <xf numFmtId="3" fontId="25" fillId="0" borderId="8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vertical="center"/>
    </xf>
    <xf numFmtId="205" fontId="29" fillId="0" borderId="8" xfId="95" applyNumberFormat="1" applyFont="1" applyFill="1" applyBorder="1" applyAlignment="1">
      <alignment horizontal="center" vertical="center"/>
    </xf>
    <xf numFmtId="190" fontId="25" fillId="0" borderId="70" xfId="0" applyNumberFormat="1" applyFont="1" applyBorder="1" applyAlignment="1">
      <alignment horizontal="center" vertical="center"/>
    </xf>
    <xf numFmtId="184" fontId="43" fillId="0" borderId="72" xfId="0" applyNumberFormat="1" applyFont="1" applyBorder="1" applyAlignment="1">
      <alignment vertical="center"/>
    </xf>
    <xf numFmtId="41" fontId="39" fillId="0" borderId="48" xfId="95" applyNumberFormat="1" applyFont="1" applyFill="1" applyBorder="1" applyAlignment="1">
      <alignment vertical="center"/>
    </xf>
    <xf numFmtId="3" fontId="25" fillId="0" borderId="69" xfId="95" applyNumberFormat="1" applyFont="1" applyFill="1" applyBorder="1" applyAlignment="1">
      <alignment horizontal="center" vertical="center"/>
    </xf>
    <xf numFmtId="41" fontId="43" fillId="0" borderId="9" xfId="95" applyNumberFormat="1" applyFont="1" applyFill="1" applyBorder="1" applyAlignment="1">
      <alignment horizontal="center" vertical="center"/>
    </xf>
    <xf numFmtId="3" fontId="25" fillId="0" borderId="9" xfId="95" applyNumberFormat="1" applyFont="1" applyFill="1" applyBorder="1" applyAlignment="1">
      <alignment horizontal="center" vertical="center"/>
    </xf>
    <xf numFmtId="208" fontId="43" fillId="0" borderId="9" xfId="95" applyNumberFormat="1" applyFont="1" applyFill="1" applyBorder="1" applyAlignment="1">
      <alignment vertical="center"/>
    </xf>
    <xf numFmtId="3" fontId="25" fillId="0" borderId="9" xfId="95" quotePrefix="1" applyNumberFormat="1" applyFont="1" applyFill="1" applyBorder="1" applyAlignment="1">
      <alignment horizontal="center" vertical="center"/>
    </xf>
    <xf numFmtId="186" fontId="43" fillId="0" borderId="48" xfId="0" applyNumberFormat="1" applyFont="1" applyBorder="1" applyAlignment="1">
      <alignment horizontal="center" vertical="center"/>
    </xf>
    <xf numFmtId="184" fontId="43" fillId="0" borderId="10" xfId="0" applyNumberFormat="1" applyFont="1" applyBorder="1" applyAlignment="1">
      <alignment vertical="center"/>
    </xf>
    <xf numFmtId="192" fontId="39" fillId="0" borderId="14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190" fontId="25" fillId="0" borderId="14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90" fontId="43" fillId="0" borderId="42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41" fontId="39" fillId="0" borderId="70" xfId="0" applyNumberFormat="1" applyFont="1" applyBorder="1" applyAlignment="1">
      <alignment horizontal="right" vertical="center"/>
    </xf>
    <xf numFmtId="190" fontId="43" fillId="0" borderId="70" xfId="0" applyNumberFormat="1" applyFont="1" applyBorder="1" applyAlignment="1">
      <alignment horizontal="center" vertical="center"/>
    </xf>
    <xf numFmtId="184" fontId="25" fillId="0" borderId="72" xfId="0" applyNumberFormat="1" applyFont="1" applyBorder="1" applyAlignment="1">
      <alignment vertical="center"/>
    </xf>
    <xf numFmtId="190" fontId="25" fillId="0" borderId="44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41" fontId="39" fillId="0" borderId="46" xfId="0" applyNumberFormat="1" applyFont="1" applyBorder="1" applyAlignment="1">
      <alignment horizontal="right" vertical="center"/>
    </xf>
    <xf numFmtId="3" fontId="25" fillId="0" borderId="73" xfId="95" applyNumberFormat="1" applyFont="1" applyFill="1" applyBorder="1" applyAlignment="1">
      <alignment horizontal="center" vertical="center"/>
    </xf>
    <xf numFmtId="41" fontId="43" fillId="0" borderId="42" xfId="95" applyNumberFormat="1" applyFont="1" applyFill="1" applyBorder="1" applyAlignment="1">
      <alignment horizontal="center" vertical="center"/>
    </xf>
    <xf numFmtId="3" fontId="25" fillId="0" borderId="42" xfId="95" applyNumberFormat="1" applyFont="1" applyFill="1" applyBorder="1" applyAlignment="1">
      <alignment horizontal="center" vertical="center"/>
    </xf>
    <xf numFmtId="209" fontId="43" fillId="0" borderId="42" xfId="95" applyNumberFormat="1" applyFont="1" applyFill="1" applyBorder="1" applyAlignment="1">
      <alignment vertical="center"/>
    </xf>
    <xf numFmtId="3" fontId="25" fillId="0" borderId="42" xfId="95" quotePrefix="1" applyNumberFormat="1" applyFont="1" applyFill="1" applyBorder="1" applyAlignment="1">
      <alignment horizontal="center" vertical="center"/>
    </xf>
    <xf numFmtId="41" fontId="43" fillId="0" borderId="46" xfId="0" applyNumberFormat="1" applyFont="1" applyBorder="1" applyAlignment="1">
      <alignment horizontal="center" vertical="center"/>
    </xf>
    <xf numFmtId="10" fontId="43" fillId="0" borderId="74" xfId="0" applyNumberFormat="1" applyFont="1" applyBorder="1" applyAlignment="1">
      <alignment vertical="center"/>
    </xf>
    <xf numFmtId="190" fontId="25" fillId="0" borderId="52" xfId="0" applyNumberFormat="1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41" fontId="39" fillId="0" borderId="77" xfId="0" applyNumberFormat="1" applyFont="1" applyBorder="1" applyAlignment="1">
      <alignment horizontal="right" vertical="center"/>
    </xf>
    <xf numFmtId="3" fontId="43" fillId="0" borderId="78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horizontal="left" vertical="center"/>
    </xf>
    <xf numFmtId="3" fontId="25" fillId="0" borderId="76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vertical="center"/>
    </xf>
    <xf numFmtId="205" fontId="29" fillId="0" borderId="76" xfId="95" applyNumberFormat="1" applyFont="1" applyFill="1" applyBorder="1" applyAlignment="1">
      <alignment horizontal="center" vertical="center"/>
    </xf>
    <xf numFmtId="190" fontId="43" fillId="0" borderId="77" xfId="0" applyNumberFormat="1" applyFont="1" applyBorder="1" applyAlignment="1">
      <alignment horizontal="center" vertical="center"/>
    </xf>
    <xf numFmtId="184" fontId="43" fillId="0" borderId="79" xfId="0" applyNumberFormat="1" applyFont="1" applyBorder="1" applyAlignment="1">
      <alignment vertical="center"/>
    </xf>
    <xf numFmtId="41" fontId="39" fillId="0" borderId="76" xfId="0" applyNumberFormat="1" applyFont="1" applyBorder="1" applyAlignment="1">
      <alignment horizontal="right" vertical="center"/>
    </xf>
    <xf numFmtId="41" fontId="39" fillId="0" borderId="29" xfId="0" applyNumberFormat="1" applyFont="1" applyBorder="1" applyAlignment="1">
      <alignment horizontal="right" vertical="center"/>
    </xf>
    <xf numFmtId="3" fontId="43" fillId="0" borderId="8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3" fillId="0" borderId="50" xfId="0" applyNumberFormat="1" applyFont="1" applyBorder="1" applyAlignment="1">
      <alignment horizontal="center" vertical="center"/>
    </xf>
    <xf numFmtId="184" fontId="43" fillId="0" borderId="81" xfId="0" applyNumberFormat="1" applyFont="1" applyBorder="1" applyAlignment="1">
      <alignment vertical="center"/>
    </xf>
    <xf numFmtId="41" fontId="39" fillId="0" borderId="31" xfId="0" applyNumberFormat="1" applyFont="1" applyBorder="1" applyAlignment="1">
      <alignment horizontal="right" vertical="center"/>
    </xf>
    <xf numFmtId="41" fontId="43" fillId="0" borderId="48" xfId="0" applyNumberFormat="1" applyFont="1" applyBorder="1" applyAlignment="1">
      <alignment horizontal="center" vertical="center"/>
    </xf>
    <xf numFmtId="41" fontId="43" fillId="0" borderId="26" xfId="0" applyNumberFormat="1" applyFont="1" applyBorder="1" applyAlignment="1">
      <alignment horizontal="right" vertical="center"/>
    </xf>
    <xf numFmtId="41" fontId="39" fillId="0" borderId="26" xfId="0" applyNumberFormat="1" applyFont="1" applyBorder="1" applyAlignment="1">
      <alignment horizontal="right" vertical="center"/>
    </xf>
    <xf numFmtId="184" fontId="43" fillId="0" borderId="72" xfId="0" applyNumberFormat="1" applyFont="1" applyBorder="1" applyAlignment="1">
      <alignment horizontal="center" vertical="center"/>
    </xf>
    <xf numFmtId="4" fontId="43" fillId="0" borderId="9" xfId="95" applyNumberFormat="1" applyFont="1" applyFill="1" applyBorder="1" applyAlignment="1">
      <alignment vertical="center"/>
    </xf>
    <xf numFmtId="0" fontId="43" fillId="0" borderId="43" xfId="0" applyFont="1" applyBorder="1" applyAlignment="1">
      <alignment horizontal="center" vertical="center"/>
    </xf>
    <xf numFmtId="190" fontId="25" fillId="0" borderId="43" xfId="0" applyNumberFormat="1" applyFont="1" applyBorder="1" applyAlignment="1">
      <alignment horizontal="center" vertical="center"/>
    </xf>
    <xf numFmtId="41" fontId="39" fillId="0" borderId="43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3" fontId="43" fillId="0" borderId="26" xfId="95" applyNumberFormat="1" applyFont="1" applyFill="1" applyBorder="1" applyAlignment="1">
      <alignment horizontal="left" vertical="center"/>
    </xf>
    <xf numFmtId="207" fontId="25" fillId="0" borderId="26" xfId="0" applyNumberFormat="1" applyFont="1" applyBorder="1" applyAlignment="1">
      <alignment horizontal="center" vertical="center"/>
    </xf>
    <xf numFmtId="190" fontId="25" fillId="0" borderId="26" xfId="0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3" fontId="25" fillId="0" borderId="31" xfId="95" applyNumberFormat="1" applyFont="1" applyFill="1" applyBorder="1" applyAlignment="1">
      <alignment horizontal="left" vertical="center"/>
    </xf>
    <xf numFmtId="208" fontId="43" fillId="0" borderId="31" xfId="95" applyNumberFormat="1" applyFont="1" applyFill="1" applyBorder="1" applyAlignment="1">
      <alignment vertical="center"/>
    </xf>
    <xf numFmtId="41" fontId="43" fillId="0" borderId="31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right" vertical="center"/>
    </xf>
    <xf numFmtId="186" fontId="25" fillId="0" borderId="68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2" xfId="0" applyNumberFormat="1" applyFont="1" applyBorder="1" applyAlignment="1">
      <alignment horizontal="center" vertical="center"/>
    </xf>
    <xf numFmtId="186" fontId="29" fillId="0" borderId="68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3" fillId="0" borderId="42" xfId="95" applyNumberFormat="1" applyFont="1" applyFill="1" applyBorder="1" applyAlignment="1">
      <alignment vertical="center"/>
    </xf>
    <xf numFmtId="206" fontId="43" fillId="0" borderId="74" xfId="0" applyNumberFormat="1" applyFont="1" applyBorder="1" applyAlignment="1">
      <alignment vertical="center"/>
    </xf>
    <xf numFmtId="0" fontId="49" fillId="0" borderId="0" xfId="0" applyFont="1" applyAlignment="1"/>
    <xf numFmtId="3" fontId="50" fillId="5" borderId="40" xfId="0" applyNumberFormat="1" applyFont="1" applyFill="1" applyBorder="1" applyAlignment="1">
      <alignment horizontal="center" vertical="center"/>
    </xf>
    <xf numFmtId="0" fontId="50" fillId="5" borderId="40" xfId="0" applyNumberFormat="1" applyFont="1" applyFill="1" applyBorder="1" applyAlignment="1">
      <alignment horizontal="center" vertical="center"/>
    </xf>
    <xf numFmtId="3" fontId="50" fillId="5" borderId="41" xfId="0" applyNumberFormat="1" applyFont="1" applyFill="1" applyBorder="1" applyAlignment="1">
      <alignment horizontal="center" vertical="center"/>
    </xf>
    <xf numFmtId="3" fontId="50" fillId="0" borderId="8" xfId="0" applyNumberFormat="1" applyFont="1" applyBorder="1" applyAlignment="1">
      <alignment horizontal="center" vertical="center" wrapText="1"/>
    </xf>
    <xf numFmtId="3" fontId="50" fillId="0" borderId="8" xfId="0" applyNumberFormat="1" applyFont="1" applyBorder="1" applyAlignment="1">
      <alignment horizontal="distributed" vertical="center" shrinkToFit="1"/>
    </xf>
    <xf numFmtId="3" fontId="50" fillId="0" borderId="8" xfId="0" applyNumberFormat="1" applyFont="1" applyBorder="1" applyAlignment="1">
      <alignment horizontal="left" vertical="center"/>
    </xf>
    <xf numFmtId="3" fontId="50" fillId="0" borderId="88" xfId="0" applyNumberFormat="1" applyFont="1" applyBorder="1" applyAlignment="1">
      <alignment horizontal="center" vertical="center"/>
    </xf>
    <xf numFmtId="41" fontId="50" fillId="0" borderId="88" xfId="94" applyFont="1" applyBorder="1" applyAlignment="1">
      <alignment vertical="center" shrinkToFit="1"/>
    </xf>
    <xf numFmtId="0" fontId="50" fillId="0" borderId="88" xfId="0" applyNumberFormat="1" applyFont="1" applyBorder="1" applyAlignment="1">
      <alignment horizontal="right" vertical="center" shrinkToFit="1"/>
    </xf>
    <xf numFmtId="3" fontId="50" fillId="0" borderId="89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/>
    </xf>
    <xf numFmtId="3" fontId="50" fillId="0" borderId="0" xfId="0" applyNumberFormat="1" applyFont="1" applyBorder="1" applyAlignment="1">
      <alignment horizontal="distributed" vertical="center" shrinkToFit="1"/>
    </xf>
    <xf numFmtId="3" fontId="50" fillId="0" borderId="0" xfId="0" applyNumberFormat="1" applyFont="1" applyBorder="1" applyAlignment="1">
      <alignment horizontal="left" vertical="center"/>
    </xf>
    <xf numFmtId="3" fontId="50" fillId="0" borderId="21" xfId="0" applyNumberFormat="1" applyFont="1" applyBorder="1" applyAlignment="1">
      <alignment horizontal="center" vertical="center"/>
    </xf>
    <xf numFmtId="41" fontId="50" fillId="0" borderId="21" xfId="94" applyFont="1" applyBorder="1" applyAlignment="1">
      <alignment horizontal="right" vertical="center" shrinkToFit="1"/>
    </xf>
    <xf numFmtId="0" fontId="50" fillId="0" borderId="21" xfId="0" applyNumberFormat="1" applyFont="1" applyBorder="1" applyAlignment="1">
      <alignment horizontal="right" vertical="center" shrinkToFit="1"/>
    </xf>
    <xf numFmtId="3" fontId="50" fillId="0" borderId="82" xfId="0" applyNumberFormat="1" applyFont="1" applyBorder="1" applyAlignment="1">
      <alignment horizontal="left" vertical="center"/>
    </xf>
    <xf numFmtId="41" fontId="50" fillId="0" borderId="21" xfId="94" applyFont="1" applyBorder="1" applyAlignment="1">
      <alignment vertical="center" shrinkToFit="1"/>
    </xf>
    <xf numFmtId="3" fontId="50" fillId="0" borderId="11" xfId="0" applyNumberFormat="1" applyFont="1" applyBorder="1" applyAlignment="1">
      <alignment horizontal="center" vertical="center"/>
    </xf>
    <xf numFmtId="3" fontId="50" fillId="0" borderId="5" xfId="0" applyNumberFormat="1" applyFont="1" applyBorder="1" applyAlignment="1">
      <alignment horizontal="distributed" vertical="center" shrinkToFit="1"/>
    </xf>
    <xf numFmtId="3" fontId="50" fillId="0" borderId="5" xfId="0" applyNumberFormat="1" applyFont="1" applyBorder="1" applyAlignment="1">
      <alignment horizontal="left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1" xfId="94" applyFont="1" applyBorder="1" applyAlignment="1">
      <alignment vertical="center" shrinkToFit="1"/>
    </xf>
    <xf numFmtId="0" fontId="50" fillId="0" borderId="1" xfId="0" applyNumberFormat="1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 wrapText="1"/>
    </xf>
    <xf numFmtId="184" fontId="50" fillId="0" borderId="21" xfId="96" applyNumberFormat="1" applyFont="1" applyBorder="1" applyAlignment="1">
      <alignment horizontal="right" vertical="center" shrinkToFit="1"/>
    </xf>
    <xf numFmtId="10" fontId="50" fillId="0" borderId="21" xfId="0" applyNumberFormat="1" applyFont="1" applyBorder="1" applyAlignment="1">
      <alignment horizontal="right" vertical="center" shrinkToFit="1"/>
    </xf>
    <xf numFmtId="10" fontId="50" fillId="0" borderId="21" xfId="96" applyNumberFormat="1" applyFont="1" applyBorder="1" applyAlignment="1">
      <alignment horizontal="right" vertical="center" shrinkToFit="1"/>
    </xf>
    <xf numFmtId="3" fontId="50" fillId="0" borderId="5" xfId="0" applyNumberFormat="1" applyFont="1" applyBorder="1" applyAlignment="1">
      <alignment horizontal="center" vertical="center"/>
    </xf>
    <xf numFmtId="3" fontId="50" fillId="0" borderId="85" xfId="0" applyNumberFormat="1" applyFont="1" applyBorder="1" applyAlignment="1">
      <alignment horizontal="left" vertical="center"/>
    </xf>
    <xf numFmtId="184" fontId="50" fillId="0" borderId="1" xfId="96" applyNumberFormat="1" applyFont="1" applyBorder="1" applyAlignment="1">
      <alignment horizontal="right" vertical="center" shrinkToFit="1"/>
    </xf>
    <xf numFmtId="215" fontId="50" fillId="0" borderId="1" xfId="94" applyNumberFormat="1" applyFont="1" applyBorder="1" applyAlignment="1">
      <alignment vertical="center" shrinkToFit="1"/>
    </xf>
    <xf numFmtId="3" fontId="50" fillId="0" borderId="5" xfId="0" applyNumberFormat="1" applyFont="1" applyBorder="1" applyAlignment="1">
      <alignment horizontal="left" vertical="center" shrinkToFit="1"/>
    </xf>
    <xf numFmtId="3" fontId="50" fillId="0" borderId="86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distributed" vertical="center" shrinkToFit="1"/>
    </xf>
    <xf numFmtId="3" fontId="50" fillId="0" borderId="37" xfId="0" applyNumberFormat="1" applyFont="1" applyBorder="1" applyAlignment="1">
      <alignment horizontal="center" vertical="center"/>
    </xf>
    <xf numFmtId="41" fontId="50" fillId="0" borderId="37" xfId="94" applyFont="1" applyBorder="1" applyAlignment="1">
      <alignment vertical="center" shrinkToFit="1"/>
    </xf>
    <xf numFmtId="0" fontId="50" fillId="0" borderId="37" xfId="0" applyNumberFormat="1" applyFont="1" applyBorder="1" applyAlignment="1">
      <alignment horizontal="right" vertical="center" shrinkToFit="1"/>
    </xf>
    <xf numFmtId="3" fontId="50" fillId="0" borderId="38" xfId="0" applyNumberFormat="1" applyFont="1" applyBorder="1" applyAlignment="1">
      <alignment horizontal="left" vertical="center"/>
    </xf>
    <xf numFmtId="0" fontId="49" fillId="0" borderId="0" xfId="0" applyFont="1">
      <alignment vertical="center"/>
    </xf>
    <xf numFmtId="3" fontId="51" fillId="5" borderId="39" xfId="0" applyNumberFormat="1" applyFont="1" applyFill="1" applyBorder="1" applyAlignment="1">
      <alignment horizontal="center" vertical="center" shrinkToFit="1"/>
    </xf>
    <xf numFmtId="3" fontId="51" fillId="5" borderId="40" xfId="0" applyNumberFormat="1" applyFont="1" applyFill="1" applyBorder="1" applyAlignment="1">
      <alignment horizontal="center" vertical="center" shrinkToFit="1"/>
    </xf>
    <xf numFmtId="3" fontId="51" fillId="5" borderId="41" xfId="0" applyNumberFormat="1" applyFont="1" applyFill="1" applyBorder="1" applyAlignment="1">
      <alignment horizontal="center" vertical="center" shrinkToFit="1"/>
    </xf>
    <xf numFmtId="3" fontId="51" fillId="0" borderId="34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left" vertical="center" shrinkToFit="1"/>
    </xf>
    <xf numFmtId="218" fontId="51" fillId="0" borderId="1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horizontal="right" vertical="center" shrinkToFit="1"/>
    </xf>
    <xf numFmtId="3" fontId="51" fillId="0" borderId="35" xfId="0" applyNumberFormat="1" applyFont="1" applyBorder="1" applyAlignment="1">
      <alignment horizontal="left" vertical="center" shrinkToFit="1"/>
    </xf>
    <xf numFmtId="3" fontId="51" fillId="0" borderId="34" xfId="0" applyNumberFormat="1" applyFont="1" applyBorder="1" applyAlignment="1">
      <alignment horizontal="left" vertical="center" shrinkToFit="1"/>
    </xf>
    <xf numFmtId="216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vertical="center" shrinkToFit="1"/>
    </xf>
    <xf numFmtId="217" fontId="51" fillId="0" borderId="1" xfId="0" applyNumberFormat="1" applyFont="1" applyBorder="1" applyAlignment="1">
      <alignment horizontal="center" vertical="center" shrinkToFit="1"/>
    </xf>
    <xf numFmtId="186" fontId="51" fillId="0" borderId="1" xfId="0" applyNumberFormat="1" applyFont="1" applyBorder="1" applyAlignment="1">
      <alignment horizontal="center" vertical="center" shrinkToFit="1"/>
    </xf>
    <xf numFmtId="3" fontId="52" fillId="0" borderId="35" xfId="0" applyNumberFormat="1" applyFont="1" applyBorder="1" applyAlignment="1">
      <alignment horizontal="center" vertical="center" shrinkToFit="1"/>
    </xf>
    <xf numFmtId="3" fontId="51" fillId="0" borderId="36" xfId="0" applyNumberFormat="1" applyFont="1" applyBorder="1" applyAlignment="1">
      <alignment horizontal="left" vertical="center" shrinkToFit="1"/>
    </xf>
    <xf numFmtId="3" fontId="51" fillId="0" borderId="37" xfId="0" applyNumberFormat="1" applyFont="1" applyBorder="1" applyAlignment="1">
      <alignment horizontal="left" vertical="center" shrinkToFit="1"/>
    </xf>
    <xf numFmtId="218" fontId="51" fillId="0" borderId="37" xfId="0" applyNumberFormat="1" applyFont="1" applyBorder="1" applyAlignment="1">
      <alignment horizontal="center" vertical="center" shrinkToFit="1"/>
    </xf>
    <xf numFmtId="3" fontId="51" fillId="0" borderId="37" xfId="0" applyNumberFormat="1" applyFont="1" applyBorder="1" applyAlignment="1">
      <alignment horizontal="center" vertical="center" shrinkToFit="1"/>
    </xf>
    <xf numFmtId="41" fontId="51" fillId="0" borderId="37" xfId="94" applyFont="1" applyBorder="1" applyAlignment="1">
      <alignment horizontal="right" vertical="center" shrinkToFit="1"/>
    </xf>
    <xf numFmtId="41" fontId="51" fillId="0" borderId="37" xfId="94" applyFont="1" applyBorder="1" applyAlignment="1">
      <alignment vertical="center" shrinkToFit="1"/>
    </xf>
    <xf numFmtId="3" fontId="53" fillId="0" borderId="38" xfId="0" applyNumberFormat="1" applyFont="1" applyBorder="1" applyAlignment="1">
      <alignment horizontal="center" vertical="center" wrapText="1" shrinkToFit="1"/>
    </xf>
    <xf numFmtId="0" fontId="54" fillId="0" borderId="1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left" vertical="center"/>
    </xf>
    <xf numFmtId="0" fontId="55" fillId="0" borderId="1" xfId="0" applyFont="1" applyFill="1" applyBorder="1" applyAlignment="1">
      <alignment horizontal="center" vertical="center" shrinkToFit="1"/>
    </xf>
    <xf numFmtId="41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vertical="center" shrinkToFit="1"/>
    </xf>
    <xf numFmtId="41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vertical="center" shrinkToFit="1"/>
    </xf>
    <xf numFmtId="4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right" vertical="center" shrinkToFit="1"/>
    </xf>
    <xf numFmtId="0" fontId="55" fillId="0" borderId="1" xfId="0" applyFont="1" applyFill="1" applyBorder="1" applyAlignment="1">
      <alignment horizontal="left" vertical="center" shrinkToFit="1"/>
    </xf>
    <xf numFmtId="41" fontId="55" fillId="0" borderId="1" xfId="94" applyFont="1" applyFill="1" applyBorder="1" applyAlignment="1">
      <alignment horizontal="center" vertical="center" shrinkToFit="1"/>
    </xf>
    <xf numFmtId="4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1" fontId="49" fillId="0" borderId="0" xfId="94" applyFont="1" applyAlignment="1"/>
    <xf numFmtId="41" fontId="49" fillId="0" borderId="0" xfId="0" applyNumberFormat="1" applyFont="1">
      <alignment vertical="center"/>
    </xf>
    <xf numFmtId="41" fontId="49" fillId="0" borderId="0" xfId="0" applyNumberFormat="1" applyFont="1" applyAlignment="1"/>
    <xf numFmtId="41" fontId="51" fillId="0" borderId="1" xfId="94" applyFont="1" applyFill="1" applyBorder="1" applyAlignment="1">
      <alignment horizontal="right" vertical="center" shrinkToFit="1"/>
    </xf>
    <xf numFmtId="41" fontId="50" fillId="0" borderId="21" xfId="94" applyFont="1" applyFill="1" applyBorder="1" applyAlignment="1">
      <alignment vertical="center" shrinkToFit="1"/>
    </xf>
    <xf numFmtId="206" fontId="50" fillId="0" borderId="21" xfId="96" applyNumberFormat="1" applyFont="1" applyFill="1" applyBorder="1" applyAlignment="1">
      <alignment horizontal="right" vertical="center" shrinkToFit="1"/>
    </xf>
    <xf numFmtId="3" fontId="50" fillId="0" borderId="82" xfId="0" applyNumberFormat="1" applyFont="1" applyFill="1" applyBorder="1" applyAlignment="1">
      <alignment horizontal="left" vertical="center"/>
    </xf>
    <xf numFmtId="184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/>
    </xf>
    <xf numFmtId="3" fontId="51" fillId="0" borderId="34" xfId="0" applyNumberFormat="1" applyFont="1" applyFill="1" applyBorder="1" applyAlignment="1">
      <alignment horizontal="left" vertical="center" shrinkToFit="1"/>
    </xf>
    <xf numFmtId="3" fontId="51" fillId="0" borderId="1" xfId="0" applyNumberFormat="1" applyFont="1" applyFill="1" applyBorder="1" applyAlignment="1">
      <alignment horizontal="left" vertical="center" shrinkToFit="1"/>
    </xf>
    <xf numFmtId="218" fontId="51" fillId="0" borderId="1" xfId="0" applyNumberFormat="1" applyFont="1" applyFill="1" applyBorder="1" applyAlignment="1">
      <alignment horizontal="center" vertical="center" shrinkToFit="1"/>
    </xf>
    <xf numFmtId="3" fontId="51" fillId="0" borderId="1" xfId="0" applyNumberFormat="1" applyFont="1" applyFill="1" applyBorder="1" applyAlignment="1">
      <alignment horizontal="center" vertical="center" shrinkToFit="1"/>
    </xf>
    <xf numFmtId="41" fontId="51" fillId="0" borderId="1" xfId="94" applyFont="1" applyFill="1" applyBorder="1" applyAlignment="1">
      <alignment vertical="center" shrinkToFit="1"/>
    </xf>
    <xf numFmtId="3" fontId="51" fillId="0" borderId="35" xfId="0" applyNumberFormat="1" applyFont="1" applyFill="1" applyBorder="1" applyAlignment="1">
      <alignment horizontal="left" vertical="center" shrinkToFit="1"/>
    </xf>
    <xf numFmtId="216" fontId="51" fillId="0" borderId="1" xfId="0" applyNumberFormat="1" applyFont="1" applyFill="1" applyBorder="1" applyAlignment="1">
      <alignment horizontal="center" vertical="center" shrinkToFit="1"/>
    </xf>
    <xf numFmtId="217" fontId="51" fillId="0" borderId="1" xfId="0" applyNumberFormat="1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left" vertical="center" shrinkToFit="1"/>
    </xf>
    <xf numFmtId="3" fontId="51" fillId="3" borderId="1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0" xfId="0" applyNumberFormat="1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/>
    <xf numFmtId="3" fontId="50" fillId="0" borderId="83" xfId="0" applyNumberFormat="1" applyFont="1" applyBorder="1" applyAlignment="1">
      <alignment horizontal="center" vertical="center" wrapText="1"/>
    </xf>
    <xf numFmtId="3" fontId="50" fillId="0" borderId="7" xfId="0" applyNumberFormat="1" applyFont="1" applyBorder="1" applyAlignment="1">
      <alignment horizontal="center" vertical="center"/>
    </xf>
    <xf numFmtId="3" fontId="50" fillId="0" borderId="84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/>
    </xf>
    <xf numFmtId="3" fontId="50" fillId="5" borderId="19" xfId="0" applyNumberFormat="1" applyFont="1" applyFill="1" applyBorder="1" applyAlignment="1">
      <alignment horizontal="center" vertical="center"/>
    </xf>
    <xf numFmtId="3" fontId="50" fillId="5" borderId="18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/>
    <xf numFmtId="0" fontId="39" fillId="4" borderId="13" xfId="0" applyFont="1" applyFill="1" applyBorder="1" applyAlignment="1">
      <alignment horizontal="center" vertical="center"/>
    </xf>
    <xf numFmtId="0" fontId="39" fillId="4" borderId="14" xfId="0" applyFont="1" applyFill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190" fontId="25" fillId="0" borderId="16" xfId="0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0" borderId="8" xfId="0" applyFont="1" applyBorder="1" applyAlignment="1">
      <alignment horizontal="left" vertical="center"/>
    </xf>
    <xf numFmtId="0" fontId="39" fillId="0" borderId="70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9" fillId="0" borderId="9" xfId="0" applyFont="1" applyBorder="1" applyAlignment="1">
      <alignment horizontal="left" vertical="center"/>
    </xf>
    <xf numFmtId="0" fontId="39" fillId="0" borderId="48" xfId="0" applyFont="1" applyBorder="1" applyAlignment="1">
      <alignment horizontal="left" vertical="center"/>
    </xf>
    <xf numFmtId="192" fontId="39" fillId="0" borderId="53" xfId="0" applyNumberFormat="1" applyFont="1" applyBorder="1" applyAlignment="1">
      <alignment horizontal="center" vertical="center"/>
    </xf>
    <xf numFmtId="192" fontId="39" fillId="0" borderId="16" xfId="0" applyNumberFormat="1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75" xfId="0" applyFont="1" applyBorder="1" applyAlignment="1">
      <alignment horizontal="center" vertical="center"/>
    </xf>
    <xf numFmtId="0" fontId="39" fillId="0" borderId="76" xfId="0" applyFont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3" fontId="39" fillId="0" borderId="53" xfId="95" applyNumberFormat="1" applyFont="1" applyFill="1" applyBorder="1" applyAlignment="1">
      <alignment horizontal="center" vertical="center"/>
    </xf>
    <xf numFmtId="3" fontId="39" fillId="0" borderId="16" xfId="95" applyNumberFormat="1" applyFont="1" applyFill="1" applyBorder="1" applyAlignment="1">
      <alignment horizontal="center" vertical="center"/>
    </xf>
    <xf numFmtId="0" fontId="39" fillId="0" borderId="13" xfId="0" applyFont="1" applyBorder="1" applyAlignment="1">
      <alignment horizontal="left" vertical="center"/>
    </xf>
    <xf numFmtId="0" fontId="39" fillId="0" borderId="45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20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70" xfId="0" applyFont="1" applyBorder="1" applyAlignment="1">
      <alignment horizontal="center" vertical="center"/>
    </xf>
    <xf numFmtId="192" fontId="39" fillId="0" borderId="26" xfId="0" applyNumberFormat="1" applyFont="1" applyBorder="1" applyAlignment="1">
      <alignment horizontal="center" vertical="center"/>
    </xf>
    <xf numFmtId="192" fontId="39" fillId="0" borderId="3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20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39" fillId="0" borderId="7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9" xfId="0" applyFont="1" applyBorder="1" applyAlignment="1">
      <alignment vertical="center"/>
    </xf>
    <xf numFmtId="0" fontId="39" fillId="0" borderId="48" xfId="0" applyFont="1" applyBorder="1" applyAlignment="1">
      <alignment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9" fillId="0" borderId="1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25" fillId="0" borderId="2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39" fillId="0" borderId="58" xfId="0" applyFont="1" applyBorder="1" applyAlignment="1">
      <alignment horizontal="left" vertical="center"/>
    </xf>
    <xf numFmtId="0" fontId="39" fillId="0" borderId="59" xfId="0" applyFont="1" applyBorder="1" applyAlignment="1">
      <alignment horizontal="left" vertical="center"/>
    </xf>
    <xf numFmtId="0" fontId="39" fillId="0" borderId="60" xfId="0" applyFont="1" applyBorder="1" applyAlignment="1">
      <alignment horizontal="left" vertical="center"/>
    </xf>
    <xf numFmtId="0" fontId="25" fillId="0" borderId="61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40" fillId="0" borderId="54" xfId="0" applyFont="1" applyBorder="1" applyAlignment="1">
      <alignment horizontal="left" vertical="center" indent="1" shrinkToFit="1"/>
    </xf>
    <xf numFmtId="0" fontId="40" fillId="0" borderId="55" xfId="0" applyFont="1" applyBorder="1" applyAlignment="1">
      <alignment horizontal="left" vertical="center" indent="1" shrinkToFit="1"/>
    </xf>
    <xf numFmtId="0" fontId="40" fillId="0" borderId="56" xfId="0" applyFont="1" applyBorder="1" applyAlignment="1">
      <alignment horizontal="left" vertical="center" indent="1" shrinkToFit="1"/>
    </xf>
    <xf numFmtId="0" fontId="40" fillId="0" borderId="57" xfId="0" applyFont="1" applyBorder="1" applyAlignment="1">
      <alignment horizontal="left" vertical="center" indent="1" shrinkToFit="1"/>
    </xf>
    <xf numFmtId="0" fontId="41" fillId="0" borderId="25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zoomScaleSheetLayoutView="100" workbookViewId="0">
      <selection activeCell="G20" sqref="G20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4" t="s">
        <v>128</v>
      </c>
      <c r="B1" s="264"/>
      <c r="C1" s="264"/>
      <c r="D1" s="264"/>
      <c r="E1" s="264"/>
      <c r="F1" s="264"/>
      <c r="G1" s="264"/>
      <c r="H1" s="264"/>
      <c r="I1" s="264"/>
    </row>
    <row r="2" spans="1:9" s="157" customFormat="1" ht="9.9499999999999993" customHeight="1" thickBot="1">
      <c r="A2" s="265"/>
      <c r="B2" s="265"/>
      <c r="C2" s="265"/>
      <c r="D2" s="265"/>
      <c r="E2" s="265"/>
      <c r="F2" s="265"/>
      <c r="G2" s="265"/>
      <c r="H2" s="265"/>
      <c r="I2" s="265"/>
    </row>
    <row r="3" spans="1:9" s="157" customFormat="1" ht="33.6" customHeight="1">
      <c r="A3" s="271" t="s">
        <v>122</v>
      </c>
      <c r="B3" s="272"/>
      <c r="C3" s="272"/>
      <c r="D3" s="272"/>
      <c r="E3" s="272"/>
      <c r="F3" s="158" t="s">
        <v>48</v>
      </c>
      <c r="G3" s="158" t="s">
        <v>123</v>
      </c>
      <c r="H3" s="159" t="s">
        <v>49</v>
      </c>
      <c r="I3" s="160" t="s">
        <v>124</v>
      </c>
    </row>
    <row r="4" spans="1:9" s="157" customFormat="1" ht="21.75" customHeight="1">
      <c r="A4" s="266" t="s">
        <v>121</v>
      </c>
      <c r="B4" s="269" t="s">
        <v>118</v>
      </c>
      <c r="C4" s="161"/>
      <c r="D4" s="162" t="s">
        <v>147</v>
      </c>
      <c r="E4" s="163"/>
      <c r="F4" s="164" t="s">
        <v>50</v>
      </c>
      <c r="G4" s="165">
        <f>내역서총괄표!H4</f>
        <v>0</v>
      </c>
      <c r="H4" s="166" t="s">
        <v>30</v>
      </c>
      <c r="I4" s="167" t="s">
        <v>30</v>
      </c>
    </row>
    <row r="5" spans="1:9" s="157" customFormat="1" ht="21.75" hidden="1" customHeight="1">
      <c r="A5" s="267"/>
      <c r="B5" s="270"/>
      <c r="C5" s="168"/>
      <c r="D5" s="169" t="s">
        <v>148</v>
      </c>
      <c r="E5" s="170"/>
      <c r="F5" s="171" t="s">
        <v>51</v>
      </c>
      <c r="G5" s="172"/>
      <c r="H5" s="173" t="s">
        <v>30</v>
      </c>
      <c r="I5" s="174" t="s">
        <v>30</v>
      </c>
    </row>
    <row r="6" spans="1:9" s="157" customFormat="1" ht="21.75" hidden="1" customHeight="1">
      <c r="A6" s="267"/>
      <c r="B6" s="270"/>
      <c r="C6" s="168"/>
      <c r="D6" s="169" t="s">
        <v>52</v>
      </c>
      <c r="E6" s="170"/>
      <c r="F6" s="171" t="s">
        <v>53</v>
      </c>
      <c r="G6" s="175"/>
      <c r="H6" s="173" t="s">
        <v>30</v>
      </c>
      <c r="I6" s="174" t="s">
        <v>30</v>
      </c>
    </row>
    <row r="7" spans="1:9" s="157" customFormat="1" ht="21.75" customHeight="1">
      <c r="A7" s="267"/>
      <c r="B7" s="270"/>
      <c r="C7" s="176"/>
      <c r="D7" s="177" t="s">
        <v>149</v>
      </c>
      <c r="E7" s="178"/>
      <c r="F7" s="179" t="s">
        <v>54</v>
      </c>
      <c r="G7" s="180">
        <f>TRUNC((G4+G5+G6),0)</f>
        <v>0</v>
      </c>
      <c r="H7" s="181" t="s">
        <v>30</v>
      </c>
      <c r="I7" s="182"/>
    </row>
    <row r="8" spans="1:9" s="157" customFormat="1" ht="21.75" customHeight="1">
      <c r="A8" s="267"/>
      <c r="B8" s="269" t="s">
        <v>119</v>
      </c>
      <c r="C8" s="183"/>
      <c r="D8" s="169" t="s">
        <v>150</v>
      </c>
      <c r="E8" s="170"/>
      <c r="F8" s="171">
        <v>2</v>
      </c>
      <c r="G8" s="172">
        <f>내역서총괄표!G4</f>
        <v>0</v>
      </c>
      <c r="H8" s="173" t="s">
        <v>30</v>
      </c>
      <c r="I8" s="174" t="s">
        <v>30</v>
      </c>
    </row>
    <row r="9" spans="1:9" s="157" customFormat="1" ht="21.75" customHeight="1">
      <c r="A9" s="267"/>
      <c r="B9" s="270"/>
      <c r="C9" s="168"/>
      <c r="D9" s="169" t="s">
        <v>151</v>
      </c>
      <c r="E9" s="170"/>
      <c r="F9" s="171">
        <v>3</v>
      </c>
      <c r="G9" s="175">
        <f>TRUNC((G8*H9),0)</f>
        <v>0</v>
      </c>
      <c r="H9" s="184">
        <v>0.14299999999999999</v>
      </c>
      <c r="I9" s="174" t="s">
        <v>190</v>
      </c>
    </row>
    <row r="10" spans="1:9" s="157" customFormat="1" ht="21.75" customHeight="1">
      <c r="A10" s="267"/>
      <c r="B10" s="270"/>
      <c r="C10" s="176"/>
      <c r="D10" s="177" t="s">
        <v>149</v>
      </c>
      <c r="E10" s="178"/>
      <c r="F10" s="179" t="s">
        <v>55</v>
      </c>
      <c r="G10" s="180">
        <f>TRUNC((G8+G9),0)</f>
        <v>0</v>
      </c>
      <c r="H10" s="181" t="s">
        <v>30</v>
      </c>
      <c r="I10" s="182" t="s">
        <v>191</v>
      </c>
    </row>
    <row r="11" spans="1:9" s="157" customFormat="1" ht="21.75" customHeight="1">
      <c r="A11" s="267"/>
      <c r="B11" s="269" t="s">
        <v>120</v>
      </c>
      <c r="C11" s="183"/>
      <c r="D11" s="169" t="s">
        <v>152</v>
      </c>
      <c r="E11" s="170"/>
      <c r="F11" s="171">
        <v>4</v>
      </c>
      <c r="G11" s="172">
        <f>내역서총괄표!I4</f>
        <v>0</v>
      </c>
      <c r="H11" s="173" t="s">
        <v>30</v>
      </c>
      <c r="I11" s="174" t="s">
        <v>30</v>
      </c>
    </row>
    <row r="12" spans="1:9" s="157" customFormat="1" ht="21.75" customHeight="1">
      <c r="A12" s="267"/>
      <c r="B12" s="270"/>
      <c r="C12" s="168"/>
      <c r="D12" s="169" t="s">
        <v>153</v>
      </c>
      <c r="E12" s="170"/>
      <c r="F12" s="171">
        <v>5</v>
      </c>
      <c r="G12" s="175">
        <f>TRUNC((G10*H12),0)</f>
        <v>0</v>
      </c>
      <c r="H12" s="185">
        <v>3.56E-2</v>
      </c>
      <c r="I12" s="174" t="s">
        <v>206</v>
      </c>
    </row>
    <row r="13" spans="1:9" s="157" customFormat="1" ht="21.75" customHeight="1">
      <c r="A13" s="267"/>
      <c r="B13" s="270"/>
      <c r="C13" s="168"/>
      <c r="D13" s="169" t="s">
        <v>154</v>
      </c>
      <c r="E13" s="170"/>
      <c r="F13" s="171">
        <v>6</v>
      </c>
      <c r="G13" s="175">
        <f>TRUNC((G10*H13),0)</f>
        <v>0</v>
      </c>
      <c r="H13" s="186">
        <v>1.01E-2</v>
      </c>
      <c r="I13" s="174" t="s">
        <v>183</v>
      </c>
    </row>
    <row r="14" spans="1:9" s="157" customFormat="1" ht="21.75" customHeight="1">
      <c r="A14" s="267"/>
      <c r="B14" s="270"/>
      <c r="C14" s="168"/>
      <c r="D14" s="169" t="s">
        <v>155</v>
      </c>
      <c r="E14" s="170"/>
      <c r="F14" s="171">
        <v>7</v>
      </c>
      <c r="G14" s="243">
        <f>TRUNC((G8*H14),0)</f>
        <v>0</v>
      </c>
      <c r="H14" s="244">
        <v>3.5450000000000002E-2</v>
      </c>
      <c r="I14" s="245" t="s">
        <v>192</v>
      </c>
    </row>
    <row r="15" spans="1:9" s="157" customFormat="1" ht="21.75" customHeight="1">
      <c r="A15" s="267"/>
      <c r="B15" s="270"/>
      <c r="C15" s="168"/>
      <c r="D15" s="169" t="s">
        <v>156</v>
      </c>
      <c r="E15" s="170"/>
      <c r="F15" s="171">
        <v>8</v>
      </c>
      <c r="G15" s="243">
        <f>TRUNC((G8*H15),0)</f>
        <v>0</v>
      </c>
      <c r="H15" s="246">
        <v>4.4999999999999998E-2</v>
      </c>
      <c r="I15" s="245" t="s">
        <v>193</v>
      </c>
    </row>
    <row r="16" spans="1:9" s="157" customFormat="1" ht="21.75" customHeight="1">
      <c r="A16" s="267"/>
      <c r="B16" s="270"/>
      <c r="C16" s="168"/>
      <c r="D16" s="169" t="s">
        <v>158</v>
      </c>
      <c r="E16" s="170"/>
      <c r="F16" s="171">
        <v>9</v>
      </c>
      <c r="G16" s="243">
        <f>TRUNC((G14*H16),0)</f>
        <v>0</v>
      </c>
      <c r="H16" s="247">
        <v>0.1295</v>
      </c>
      <c r="I16" s="245" t="s">
        <v>207</v>
      </c>
    </row>
    <row r="17" spans="1:9" s="157" customFormat="1" ht="21.75" hidden="1" customHeight="1">
      <c r="A17" s="267"/>
      <c r="B17" s="270"/>
      <c r="C17" s="168"/>
      <c r="D17" s="169" t="s">
        <v>157</v>
      </c>
      <c r="E17" s="170"/>
      <c r="F17" s="171">
        <v>10</v>
      </c>
      <c r="G17" s="243"/>
      <c r="H17" s="248">
        <v>2.3E-2</v>
      </c>
      <c r="I17" s="245" t="s">
        <v>194</v>
      </c>
    </row>
    <row r="18" spans="1:9" s="157" customFormat="1" ht="21.75" customHeight="1">
      <c r="A18" s="267"/>
      <c r="B18" s="270"/>
      <c r="C18" s="168"/>
      <c r="D18" s="263" t="s">
        <v>188</v>
      </c>
      <c r="E18" s="263"/>
      <c r="F18" s="171">
        <v>10</v>
      </c>
      <c r="G18" s="175">
        <f>TRUNC(((G7+G8+G11)*H18),0)</f>
        <v>0</v>
      </c>
      <c r="H18" s="185">
        <v>1.6000000000000001E-3</v>
      </c>
      <c r="I18" s="174" t="s">
        <v>196</v>
      </c>
    </row>
    <row r="19" spans="1:9" s="157" customFormat="1" ht="21.75" customHeight="1">
      <c r="A19" s="267"/>
      <c r="B19" s="270"/>
      <c r="C19" s="168"/>
      <c r="D19" s="169" t="s">
        <v>159</v>
      </c>
      <c r="E19" s="170"/>
      <c r="F19" s="171">
        <v>11</v>
      </c>
      <c r="G19" s="175">
        <f>TRUNC(((G7+G8)*H19),0)</f>
        <v>0</v>
      </c>
      <c r="H19" s="186">
        <v>2.93E-2</v>
      </c>
      <c r="I19" s="174" t="s">
        <v>195</v>
      </c>
    </row>
    <row r="20" spans="1:9" s="157" customFormat="1" ht="21.75" customHeight="1">
      <c r="A20" s="267"/>
      <c r="B20" s="270"/>
      <c r="C20" s="168"/>
      <c r="D20" s="169" t="s">
        <v>160</v>
      </c>
      <c r="E20" s="170"/>
      <c r="F20" s="171">
        <v>12</v>
      </c>
      <c r="G20" s="175">
        <f>TRUNC(((G7+G8+G11)*H20),0)</f>
        <v>0</v>
      </c>
      <c r="H20" s="185">
        <v>8.0000000000000002E-3</v>
      </c>
      <c r="I20" s="174" t="s">
        <v>197</v>
      </c>
    </row>
    <row r="21" spans="1:9" s="157" customFormat="1" ht="21.75" hidden="1" customHeight="1">
      <c r="A21" s="267"/>
      <c r="B21" s="270"/>
      <c r="C21" s="168"/>
      <c r="D21" s="169" t="s">
        <v>161</v>
      </c>
      <c r="E21" s="170"/>
      <c r="F21" s="171" t="s">
        <v>56</v>
      </c>
      <c r="G21" s="175"/>
      <c r="H21" s="173" t="s">
        <v>30</v>
      </c>
      <c r="I21" s="174"/>
    </row>
    <row r="22" spans="1:9" s="157" customFormat="1" ht="21.75" hidden="1" customHeight="1">
      <c r="A22" s="267"/>
      <c r="B22" s="270"/>
      <c r="C22" s="168"/>
      <c r="D22" s="263" t="s">
        <v>57</v>
      </c>
      <c r="E22" s="263"/>
      <c r="F22" s="171" t="s">
        <v>58</v>
      </c>
      <c r="G22" s="175"/>
      <c r="H22" s="173" t="s">
        <v>30</v>
      </c>
      <c r="I22" s="174"/>
    </row>
    <row r="23" spans="1:9" s="157" customFormat="1" ht="21.75" customHeight="1">
      <c r="A23" s="267"/>
      <c r="B23" s="270"/>
      <c r="C23" s="168"/>
      <c r="D23" s="169" t="s">
        <v>162</v>
      </c>
      <c r="E23" s="170"/>
      <c r="F23" s="171">
        <v>13</v>
      </c>
      <c r="G23" s="175">
        <f>TRUNC(((G7+G10)*H23),0)</f>
        <v>0</v>
      </c>
      <c r="H23" s="184">
        <v>5.8000000000000003E-2</v>
      </c>
      <c r="I23" s="174" t="s">
        <v>200</v>
      </c>
    </row>
    <row r="24" spans="1:9" s="157" customFormat="1" ht="21.75" customHeight="1">
      <c r="A24" s="268"/>
      <c r="B24" s="270"/>
      <c r="C24" s="187"/>
      <c r="D24" s="177" t="s">
        <v>149</v>
      </c>
      <c r="E24" s="178"/>
      <c r="F24" s="179" t="s">
        <v>59</v>
      </c>
      <c r="G24" s="180">
        <f>TRUNC((G11+G12+G13+G14+G15+G16+G17+G18+G19+G20+G21+G22+G23),0)</f>
        <v>0</v>
      </c>
      <c r="H24" s="181" t="s">
        <v>30</v>
      </c>
      <c r="I24" s="182" t="s">
        <v>212</v>
      </c>
    </row>
    <row r="25" spans="1:9" s="157" customFormat="1" ht="21.75" customHeight="1">
      <c r="A25" s="188" t="s">
        <v>30</v>
      </c>
      <c r="B25" s="178" t="s">
        <v>30</v>
      </c>
      <c r="C25" s="178"/>
      <c r="D25" s="177" t="s">
        <v>163</v>
      </c>
      <c r="E25" s="178"/>
      <c r="F25" s="179" t="s">
        <v>60</v>
      </c>
      <c r="G25" s="180">
        <f>TRUNC((G7+G10+G24),0)</f>
        <v>0</v>
      </c>
      <c r="H25" s="181" t="s">
        <v>30</v>
      </c>
      <c r="I25" s="182" t="s">
        <v>61</v>
      </c>
    </row>
    <row r="26" spans="1:9" s="157" customFormat="1" ht="21.75" customHeight="1">
      <c r="A26" s="188" t="s">
        <v>30</v>
      </c>
      <c r="B26" s="178" t="s">
        <v>30</v>
      </c>
      <c r="C26" s="178"/>
      <c r="D26" s="177" t="s">
        <v>164</v>
      </c>
      <c r="E26" s="178"/>
      <c r="F26" s="179" t="s">
        <v>62</v>
      </c>
      <c r="G26" s="180">
        <f>TRUNC((G25*H26),0)</f>
        <v>0</v>
      </c>
      <c r="H26" s="189">
        <v>0.06</v>
      </c>
      <c r="I26" s="182" t="s">
        <v>63</v>
      </c>
    </row>
    <row r="27" spans="1:9" s="157" customFormat="1" ht="21.75" customHeight="1">
      <c r="A27" s="188" t="s">
        <v>30</v>
      </c>
      <c r="B27" s="178" t="s">
        <v>30</v>
      </c>
      <c r="C27" s="178"/>
      <c r="D27" s="177" t="s">
        <v>165</v>
      </c>
      <c r="E27" s="178"/>
      <c r="F27" s="179" t="s">
        <v>64</v>
      </c>
      <c r="G27" s="180">
        <f>TRUNC(((G10+G24+G26)*H27),0)</f>
        <v>0</v>
      </c>
      <c r="H27" s="189">
        <v>0.15</v>
      </c>
      <c r="I27" s="182" t="s">
        <v>129</v>
      </c>
    </row>
    <row r="28" spans="1:9" s="157" customFormat="1" ht="21.75" hidden="1" customHeight="1">
      <c r="A28" s="188"/>
      <c r="B28" s="178"/>
      <c r="C28" s="178"/>
      <c r="D28" s="177" t="s">
        <v>201</v>
      </c>
      <c r="E28" s="178"/>
      <c r="F28" s="250" t="s">
        <v>202</v>
      </c>
      <c r="G28" s="180"/>
      <c r="H28" s="189"/>
      <c r="I28" s="182"/>
    </row>
    <row r="29" spans="1:9" s="157" customFormat="1" ht="21.75" customHeight="1">
      <c r="A29" s="188" t="s">
        <v>30</v>
      </c>
      <c r="B29" s="178" t="s">
        <v>30</v>
      </c>
      <c r="C29" s="178"/>
      <c r="D29" s="177" t="s">
        <v>166</v>
      </c>
      <c r="E29" s="178"/>
      <c r="F29" s="179" t="s">
        <v>202</v>
      </c>
      <c r="G29" s="180">
        <f>TRUNC((G25+G26+G27+G28),0)</f>
        <v>0</v>
      </c>
      <c r="H29" s="181" t="s">
        <v>30</v>
      </c>
      <c r="I29" s="182" t="s">
        <v>208</v>
      </c>
    </row>
    <row r="30" spans="1:9" s="157" customFormat="1" ht="21.75" customHeight="1">
      <c r="A30" s="188" t="s">
        <v>30</v>
      </c>
      <c r="B30" s="178" t="s">
        <v>30</v>
      </c>
      <c r="C30" s="178"/>
      <c r="D30" s="177" t="s">
        <v>167</v>
      </c>
      <c r="E30" s="178"/>
      <c r="F30" s="179" t="s">
        <v>203</v>
      </c>
      <c r="G30" s="190">
        <f>TRUNC((G29*H30),0)</f>
        <v>0</v>
      </c>
      <c r="H30" s="189">
        <v>0.1</v>
      </c>
      <c r="I30" s="182" t="s">
        <v>209</v>
      </c>
    </row>
    <row r="31" spans="1:9" s="157" customFormat="1" ht="21.75" hidden="1" customHeight="1">
      <c r="A31" s="188"/>
      <c r="B31" s="178"/>
      <c r="C31" s="178"/>
      <c r="D31" s="177" t="s">
        <v>146</v>
      </c>
      <c r="E31" s="191"/>
      <c r="F31" s="179" t="s">
        <v>125</v>
      </c>
      <c r="G31" s="180"/>
      <c r="H31" s="181"/>
      <c r="I31" s="182"/>
    </row>
    <row r="32" spans="1:9" s="157" customFormat="1" ht="21.75" customHeight="1">
      <c r="A32" s="188" t="s">
        <v>30</v>
      </c>
      <c r="B32" s="178" t="s">
        <v>30</v>
      </c>
      <c r="C32" s="178"/>
      <c r="D32" s="177" t="s">
        <v>168</v>
      </c>
      <c r="E32" s="178"/>
      <c r="F32" s="179" t="s">
        <v>125</v>
      </c>
      <c r="G32" s="180">
        <f>TRUNC((G29+G30+G31),0)</f>
        <v>0</v>
      </c>
      <c r="H32" s="181" t="s">
        <v>30</v>
      </c>
      <c r="I32" s="182" t="s">
        <v>210</v>
      </c>
    </row>
    <row r="33" spans="1:15" s="157" customFormat="1" ht="21.75" hidden="1" customHeight="1">
      <c r="A33" s="188" t="s">
        <v>30</v>
      </c>
      <c r="B33" s="178" t="s">
        <v>30</v>
      </c>
      <c r="C33" s="178"/>
      <c r="D33" s="177" t="s">
        <v>169</v>
      </c>
      <c r="E33" s="178"/>
      <c r="F33" s="179" t="s">
        <v>126</v>
      </c>
      <c r="G33" s="180"/>
      <c r="H33" s="181" t="s">
        <v>30</v>
      </c>
      <c r="I33" s="182" t="s">
        <v>30</v>
      </c>
    </row>
    <row r="34" spans="1:15" s="157" customFormat="1" ht="21.75" hidden="1" customHeight="1">
      <c r="A34" s="188" t="s">
        <v>30</v>
      </c>
      <c r="B34" s="178" t="s">
        <v>30</v>
      </c>
      <c r="C34" s="178" t="s">
        <v>205</v>
      </c>
      <c r="D34" s="177" t="s">
        <v>170</v>
      </c>
      <c r="E34" s="178"/>
      <c r="F34" s="179" t="s">
        <v>127</v>
      </c>
      <c r="G34" s="180"/>
      <c r="H34" s="181" t="s">
        <v>30</v>
      </c>
      <c r="I34" s="182" t="s">
        <v>30</v>
      </c>
      <c r="N34" s="239">
        <v>89157000</v>
      </c>
      <c r="O34" s="241">
        <f>N34</f>
        <v>89157000</v>
      </c>
    </row>
    <row r="35" spans="1:15" s="157" customFormat="1" ht="21.75" customHeight="1" thickBot="1">
      <c r="A35" s="192" t="s">
        <v>30</v>
      </c>
      <c r="B35" s="193" t="s">
        <v>30</v>
      </c>
      <c r="C35" s="193"/>
      <c r="D35" s="194" t="s">
        <v>171</v>
      </c>
      <c r="E35" s="193"/>
      <c r="F35" s="195"/>
      <c r="G35" s="196">
        <f>ROUNDDOWN(TRUNC((G32+G33+G34),0),-3)</f>
        <v>0</v>
      </c>
      <c r="H35" s="197" t="s">
        <v>30</v>
      </c>
      <c r="I35" s="198" t="s">
        <v>211</v>
      </c>
      <c r="N35" s="239"/>
      <c r="O35" s="241"/>
    </row>
    <row r="36" spans="1:15">
      <c r="O36" s="240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tabSelected="1" view="pageBreakPreview" zoomScale="85" zoomScaleSheetLayoutView="85" workbookViewId="0">
      <selection activeCell="G26" sqref="G26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3" t="s">
        <v>130</v>
      </c>
      <c r="B1" s="273"/>
      <c r="C1" s="273"/>
      <c r="D1" s="273"/>
      <c r="E1" s="273"/>
      <c r="F1" s="273"/>
      <c r="G1" s="273"/>
      <c r="H1" s="273"/>
      <c r="I1" s="273"/>
      <c r="J1" s="273"/>
    </row>
    <row r="2" spans="1:10" s="157" customFormat="1" ht="9.9499999999999993" customHeight="1" thickBot="1">
      <c r="A2" s="274"/>
      <c r="B2" s="274"/>
      <c r="C2" s="274"/>
      <c r="D2" s="274"/>
      <c r="E2" s="274"/>
      <c r="F2" s="274"/>
      <c r="G2" s="274"/>
      <c r="H2" s="274"/>
      <c r="I2" s="274"/>
      <c r="J2" s="274"/>
    </row>
    <row r="3" spans="1:10" s="157" customFormat="1" ht="24" customHeight="1">
      <c r="A3" s="200" t="s">
        <v>26</v>
      </c>
      <c r="B3" s="201" t="s">
        <v>131</v>
      </c>
      <c r="C3" s="201" t="s">
        <v>132</v>
      </c>
      <c r="D3" s="201" t="s">
        <v>133</v>
      </c>
      <c r="E3" s="201" t="s">
        <v>27</v>
      </c>
      <c r="F3" s="201" t="s">
        <v>134</v>
      </c>
      <c r="G3" s="201" t="s">
        <v>28</v>
      </c>
      <c r="H3" s="201" t="s">
        <v>29</v>
      </c>
      <c r="I3" s="201" t="s">
        <v>135</v>
      </c>
      <c r="J3" s="202" t="s">
        <v>136</v>
      </c>
    </row>
    <row r="4" spans="1:10" s="157" customFormat="1" ht="24" customHeight="1">
      <c r="A4" s="203">
        <v>1</v>
      </c>
      <c r="B4" s="204" t="s">
        <v>139</v>
      </c>
      <c r="C4" s="204" t="s">
        <v>30</v>
      </c>
      <c r="D4" s="205"/>
      <c r="E4" s="206" t="s">
        <v>30</v>
      </c>
      <c r="F4" s="207">
        <f>G4+H4+I4</f>
        <v>0</v>
      </c>
      <c r="G4" s="207">
        <f>G5+G6</f>
        <v>0</v>
      </c>
      <c r="H4" s="207">
        <f>H5+H6</f>
        <v>0</v>
      </c>
      <c r="I4" s="207">
        <f>I5+I6</f>
        <v>0</v>
      </c>
      <c r="J4" s="208" t="s">
        <v>30</v>
      </c>
    </row>
    <row r="5" spans="1:10" s="157" customFormat="1" ht="24" customHeight="1">
      <c r="A5" s="203">
        <v>2</v>
      </c>
      <c r="B5" s="204" t="s">
        <v>177</v>
      </c>
      <c r="C5" s="204"/>
      <c r="D5" s="205"/>
      <c r="E5" s="206"/>
      <c r="F5" s="207">
        <f>G5+H5+I5</f>
        <v>0</v>
      </c>
      <c r="G5" s="207">
        <f>내역서!L5</f>
        <v>0</v>
      </c>
      <c r="H5" s="207">
        <f>내역서!N5</f>
        <v>0</v>
      </c>
      <c r="I5" s="207">
        <f>내역서!P5</f>
        <v>0</v>
      </c>
      <c r="J5" s="208"/>
    </row>
    <row r="6" spans="1:10" s="157" customFormat="1" ht="24" customHeight="1">
      <c r="A6" s="203">
        <v>3</v>
      </c>
      <c r="B6" s="204" t="s">
        <v>31</v>
      </c>
      <c r="C6" s="204"/>
      <c r="D6" s="205"/>
      <c r="E6" s="206"/>
      <c r="F6" s="207">
        <f>G6+H6+I6</f>
        <v>0</v>
      </c>
      <c r="G6" s="207">
        <f>내역서!L13</f>
        <v>0</v>
      </c>
      <c r="H6" s="207">
        <f>내역서!N13</f>
        <v>0</v>
      </c>
      <c r="I6" s="207">
        <f>내역서!P13</f>
        <v>0</v>
      </c>
      <c r="J6" s="208"/>
    </row>
    <row r="7" spans="1:10" s="157" customFormat="1" ht="24" hidden="1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30</v>
      </c>
      <c r="B8" s="259" t="s">
        <v>32</v>
      </c>
      <c r="C8" s="204" t="s">
        <v>30</v>
      </c>
      <c r="D8" s="210">
        <v>14.3</v>
      </c>
      <c r="E8" s="206" t="s">
        <v>33</v>
      </c>
      <c r="F8" s="207">
        <f>TRUNC((G4*D8/100),0)</f>
        <v>0</v>
      </c>
      <c r="G8" s="211"/>
      <c r="H8" s="211"/>
      <c r="I8" s="211"/>
      <c r="J8" s="208" t="s">
        <v>30</v>
      </c>
    </row>
    <row r="9" spans="1:10" s="157" customFormat="1" ht="24" customHeight="1">
      <c r="A9" s="209" t="s">
        <v>30</v>
      </c>
      <c r="B9" s="204" t="s">
        <v>34</v>
      </c>
      <c r="C9" s="204" t="s">
        <v>30</v>
      </c>
      <c r="D9" s="212">
        <v>3.56</v>
      </c>
      <c r="E9" s="206" t="s">
        <v>33</v>
      </c>
      <c r="F9" s="207">
        <f>TRUNC(((G4+F8)*D9/100),0)</f>
        <v>0</v>
      </c>
      <c r="G9" s="211"/>
      <c r="H9" s="211"/>
      <c r="I9" s="211"/>
      <c r="J9" s="208" t="s">
        <v>30</v>
      </c>
    </row>
    <row r="10" spans="1:10" s="157" customFormat="1" ht="24" customHeight="1">
      <c r="A10" s="209" t="s">
        <v>30</v>
      </c>
      <c r="B10" s="204" t="s">
        <v>35</v>
      </c>
      <c r="C10" s="204" t="s">
        <v>30</v>
      </c>
      <c r="D10" s="212">
        <v>1.01</v>
      </c>
      <c r="E10" s="206" t="s">
        <v>33</v>
      </c>
      <c r="F10" s="207">
        <f>TRUNC(((G4+F8)*D10/100),0)</f>
        <v>0</v>
      </c>
      <c r="G10" s="211"/>
      <c r="H10" s="211"/>
      <c r="I10" s="211"/>
      <c r="J10" s="208" t="s">
        <v>30</v>
      </c>
    </row>
    <row r="11" spans="1:10" s="157" customFormat="1" ht="24" customHeight="1">
      <c r="A11" s="251" t="s">
        <v>30</v>
      </c>
      <c r="B11" s="252" t="s">
        <v>36</v>
      </c>
      <c r="C11" s="252" t="s">
        <v>30</v>
      </c>
      <c r="D11" s="253">
        <v>3.5449999999999999</v>
      </c>
      <c r="E11" s="254" t="s">
        <v>33</v>
      </c>
      <c r="F11" s="242">
        <f>TRUNC(((G4)*D11/100),0)</f>
        <v>0</v>
      </c>
      <c r="G11" s="255"/>
      <c r="H11" s="255"/>
      <c r="I11" s="255"/>
      <c r="J11" s="256" t="s">
        <v>30</v>
      </c>
    </row>
    <row r="12" spans="1:10" s="157" customFormat="1" ht="24" customHeight="1">
      <c r="A12" s="251" t="s">
        <v>30</v>
      </c>
      <c r="B12" s="252" t="s">
        <v>37</v>
      </c>
      <c r="C12" s="252" t="s">
        <v>30</v>
      </c>
      <c r="D12" s="257">
        <v>4.5</v>
      </c>
      <c r="E12" s="254" t="s">
        <v>33</v>
      </c>
      <c r="F12" s="242">
        <f>TRUNC(((G4)*D12/100),0)</f>
        <v>0</v>
      </c>
      <c r="G12" s="255"/>
      <c r="H12" s="255"/>
      <c r="I12" s="255"/>
      <c r="J12" s="256" t="s">
        <v>30</v>
      </c>
    </row>
    <row r="13" spans="1:10" s="157" customFormat="1" ht="24" customHeight="1">
      <c r="A13" s="251" t="s">
        <v>30</v>
      </c>
      <c r="B13" s="252" t="s">
        <v>38</v>
      </c>
      <c r="C13" s="252" t="s">
        <v>30</v>
      </c>
      <c r="D13" s="258">
        <v>12.95</v>
      </c>
      <c r="E13" s="254" t="s">
        <v>33</v>
      </c>
      <c r="F13" s="242">
        <f>TRUNC(((F11)*D13/100),0)</f>
        <v>0</v>
      </c>
      <c r="G13" s="255"/>
      <c r="H13" s="255"/>
      <c r="I13" s="255"/>
      <c r="J13" s="256" t="s">
        <v>30</v>
      </c>
    </row>
    <row r="14" spans="1:10" s="157" customFormat="1" ht="24" hidden="1" customHeight="1">
      <c r="A14" s="209"/>
      <c r="B14" s="204"/>
      <c r="C14" s="204"/>
      <c r="D14" s="212"/>
      <c r="E14" s="206" t="s">
        <v>184</v>
      </c>
      <c r="F14" s="242">
        <f>TRUNC(((G4)*D14/100),0)</f>
        <v>0</v>
      </c>
      <c r="G14" s="211"/>
      <c r="H14" s="211"/>
      <c r="I14" s="211"/>
      <c r="J14" s="208"/>
    </row>
    <row r="15" spans="1:10" s="157" customFormat="1" ht="24" customHeight="1">
      <c r="A15" s="209"/>
      <c r="B15" s="204" t="s">
        <v>187</v>
      </c>
      <c r="C15" s="204"/>
      <c r="D15" s="212">
        <v>0.16</v>
      </c>
      <c r="E15" s="206" t="s">
        <v>189</v>
      </c>
      <c r="F15" s="242">
        <f>TRUNC(((F4)*D15/100),0)</f>
        <v>0</v>
      </c>
      <c r="G15" s="211"/>
      <c r="H15" s="211"/>
      <c r="I15" s="211"/>
      <c r="J15" s="208"/>
    </row>
    <row r="16" spans="1:10" s="157" customFormat="1" ht="24" customHeight="1">
      <c r="A16" s="209" t="s">
        <v>30</v>
      </c>
      <c r="B16" s="204" t="s">
        <v>39</v>
      </c>
      <c r="C16" s="204" t="s">
        <v>30</v>
      </c>
      <c r="D16" s="212">
        <v>2.93</v>
      </c>
      <c r="E16" s="206" t="s">
        <v>33</v>
      </c>
      <c r="F16" s="207">
        <f>TRUNC(((H4+G4)*D16/100),0)</f>
        <v>0</v>
      </c>
      <c r="G16" s="211"/>
      <c r="H16" s="211"/>
      <c r="I16" s="211"/>
      <c r="J16" s="208" t="s">
        <v>30</v>
      </c>
    </row>
    <row r="17" spans="1:10" s="157" customFormat="1" ht="24" customHeight="1">
      <c r="A17" s="209"/>
      <c r="B17" s="204" t="s">
        <v>185</v>
      </c>
      <c r="C17" s="204"/>
      <c r="D17" s="212">
        <v>0.8</v>
      </c>
      <c r="E17" s="206" t="s">
        <v>186</v>
      </c>
      <c r="F17" s="242">
        <f>TRUNC(((F4)*D17/100),0)</f>
        <v>0</v>
      </c>
      <c r="G17" s="211"/>
      <c r="H17" s="211"/>
      <c r="I17" s="211"/>
      <c r="J17" s="208"/>
    </row>
    <row r="18" spans="1:10" s="157" customFormat="1" ht="24" customHeight="1">
      <c r="A18" s="209" t="s">
        <v>30</v>
      </c>
      <c r="B18" s="204" t="s">
        <v>40</v>
      </c>
      <c r="C18" s="204" t="s">
        <v>30</v>
      </c>
      <c r="D18" s="210">
        <v>5.8</v>
      </c>
      <c r="E18" s="206" t="s">
        <v>33</v>
      </c>
      <c r="F18" s="207">
        <f>TRUNC(((H4+G4+F8)*D18/100),0)</f>
        <v>0</v>
      </c>
      <c r="G18" s="211"/>
      <c r="H18" s="211"/>
      <c r="I18" s="211"/>
      <c r="J18" s="208" t="s">
        <v>30</v>
      </c>
    </row>
    <row r="19" spans="1:10" s="157" customFormat="1" ht="24" customHeight="1">
      <c r="A19" s="209" t="s">
        <v>30</v>
      </c>
      <c r="B19" s="204" t="s">
        <v>41</v>
      </c>
      <c r="C19" s="204" t="s">
        <v>30</v>
      </c>
      <c r="D19" s="205"/>
      <c r="E19" s="206" t="s">
        <v>30</v>
      </c>
      <c r="F19" s="207">
        <f>F4+F8+F9+F10+F11+F12+F13+F14+F15+F16+F17+F18</f>
        <v>0</v>
      </c>
      <c r="G19" s="211"/>
      <c r="H19" s="211"/>
      <c r="I19" s="211"/>
      <c r="J19" s="208" t="s">
        <v>30</v>
      </c>
    </row>
    <row r="20" spans="1:10" s="157" customFormat="1" ht="24" customHeight="1">
      <c r="A20" s="209" t="s">
        <v>30</v>
      </c>
      <c r="B20" s="204" t="s">
        <v>42</v>
      </c>
      <c r="C20" s="204" t="s">
        <v>30</v>
      </c>
      <c r="D20" s="213">
        <v>6</v>
      </c>
      <c r="E20" s="206" t="s">
        <v>33</v>
      </c>
      <c r="F20" s="207">
        <f>TRUNC((F19*D20/100),0)</f>
        <v>0</v>
      </c>
      <c r="G20" s="211"/>
      <c r="H20" s="211"/>
      <c r="I20" s="211"/>
      <c r="J20" s="208" t="s">
        <v>30</v>
      </c>
    </row>
    <row r="21" spans="1:10" s="157" customFormat="1" ht="24" customHeight="1">
      <c r="A21" s="209" t="s">
        <v>30</v>
      </c>
      <c r="B21" s="204" t="s">
        <v>43</v>
      </c>
      <c r="C21" s="204" t="s">
        <v>30</v>
      </c>
      <c r="D21" s="213">
        <v>15</v>
      </c>
      <c r="E21" s="206" t="s">
        <v>33</v>
      </c>
      <c r="F21" s="207">
        <f>TRUNC(((G4+F8+I4+F16+F9+F10+F11+F12+F13+F14+F15+F17+F18+F20)*D21/100),0)</f>
        <v>0</v>
      </c>
      <c r="G21" s="211"/>
      <c r="H21" s="211"/>
      <c r="I21" s="211"/>
      <c r="J21" s="214"/>
    </row>
    <row r="22" spans="1:10" s="157" customFormat="1" ht="24" hidden="1" customHeight="1">
      <c r="A22" s="209"/>
      <c r="B22" s="260" t="s">
        <v>204</v>
      </c>
      <c r="C22" s="204"/>
      <c r="D22" s="213"/>
      <c r="E22" s="206"/>
      <c r="F22" s="207"/>
      <c r="G22" s="211"/>
      <c r="H22" s="211"/>
      <c r="I22" s="211"/>
      <c r="J22" s="214"/>
    </row>
    <row r="23" spans="1:10" s="157" customFormat="1" ht="24" customHeight="1">
      <c r="A23" s="209" t="s">
        <v>30</v>
      </c>
      <c r="B23" s="204" t="s">
        <v>44</v>
      </c>
      <c r="C23" s="204" t="s">
        <v>30</v>
      </c>
      <c r="D23" s="205"/>
      <c r="E23" s="206" t="s">
        <v>30</v>
      </c>
      <c r="F23" s="207">
        <f>F19+F20+F21+F22</f>
        <v>0</v>
      </c>
      <c r="G23" s="211"/>
      <c r="H23" s="211"/>
      <c r="I23" s="211"/>
      <c r="J23" s="208" t="s">
        <v>30</v>
      </c>
    </row>
    <row r="24" spans="1:10" s="157" customFormat="1" ht="24" customHeight="1">
      <c r="A24" s="209" t="s">
        <v>30</v>
      </c>
      <c r="B24" s="204" t="s">
        <v>45</v>
      </c>
      <c r="C24" s="204" t="s">
        <v>30</v>
      </c>
      <c r="D24" s="213">
        <v>10</v>
      </c>
      <c r="E24" s="206" t="s">
        <v>33</v>
      </c>
      <c r="F24" s="207">
        <f>TRUNC((F23*D24/100),0)</f>
        <v>0</v>
      </c>
      <c r="G24" s="211"/>
      <c r="H24" s="211"/>
      <c r="I24" s="211"/>
      <c r="J24" s="208" t="s">
        <v>30</v>
      </c>
    </row>
    <row r="25" spans="1:10" s="157" customFormat="1" ht="24" hidden="1" customHeight="1">
      <c r="A25" s="209"/>
      <c r="B25" s="204" t="s">
        <v>145</v>
      </c>
      <c r="C25" s="204"/>
      <c r="D25" s="205"/>
      <c r="E25" s="206"/>
      <c r="F25" s="207">
        <v>0</v>
      </c>
      <c r="G25" s="211"/>
      <c r="H25" s="211"/>
      <c r="I25" s="211"/>
      <c r="J25" s="208"/>
    </row>
    <row r="26" spans="1:10" s="157" customFormat="1" ht="24" customHeight="1">
      <c r="A26" s="209" t="s">
        <v>30</v>
      </c>
      <c r="B26" s="204" t="s">
        <v>46</v>
      </c>
      <c r="C26" s="204" t="s">
        <v>30</v>
      </c>
      <c r="D26" s="205"/>
      <c r="E26" s="206" t="s">
        <v>30</v>
      </c>
      <c r="F26" s="207">
        <f>F23+F24+F25</f>
        <v>0</v>
      </c>
      <c r="G26" s="211"/>
      <c r="H26" s="211"/>
      <c r="I26" s="211"/>
      <c r="J26" s="208" t="s">
        <v>30</v>
      </c>
    </row>
    <row r="27" spans="1:10" s="157" customFormat="1" ht="24" customHeight="1" thickBot="1">
      <c r="A27" s="215" t="s">
        <v>30</v>
      </c>
      <c r="B27" s="216" t="s">
        <v>47</v>
      </c>
      <c r="C27" s="216" t="s">
        <v>30</v>
      </c>
      <c r="D27" s="217"/>
      <c r="E27" s="218" t="s">
        <v>30</v>
      </c>
      <c r="F27" s="219">
        <f>ROUNDDOWN(TRUNC((F26),0),-3)</f>
        <v>0</v>
      </c>
      <c r="G27" s="220"/>
      <c r="H27" s="220"/>
      <c r="I27" s="220"/>
      <c r="J27" s="221" t="s">
        <v>172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353" t="s">
        <v>24</v>
      </c>
      <c r="C1" s="355" t="s">
        <v>69</v>
      </c>
      <c r="D1" s="355" t="s">
        <v>70</v>
      </c>
      <c r="E1" s="355" t="s">
        <v>71</v>
      </c>
      <c r="F1" s="357" t="s">
        <v>0</v>
      </c>
      <c r="G1" s="357" t="s">
        <v>1</v>
      </c>
      <c r="H1" s="357" t="s">
        <v>72</v>
      </c>
      <c r="I1" s="357"/>
      <c r="J1" s="357" t="s">
        <v>73</v>
      </c>
      <c r="K1" s="357"/>
      <c r="L1" s="357" t="s">
        <v>74</v>
      </c>
      <c r="M1" s="357"/>
      <c r="N1" s="357" t="s">
        <v>75</v>
      </c>
      <c r="O1" s="357"/>
      <c r="P1" s="359" t="s">
        <v>3</v>
      </c>
    </row>
    <row r="2" spans="1:19" ht="26.1" customHeight="1">
      <c r="A2" s="1">
        <v>1</v>
      </c>
      <c r="B2" s="354"/>
      <c r="C2" s="356"/>
      <c r="D2" s="356"/>
      <c r="E2" s="356"/>
      <c r="F2" s="358"/>
      <c r="G2" s="358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360"/>
    </row>
    <row r="3" spans="1:19" ht="26.1" customHeight="1" thickBot="1">
      <c r="A3" s="1">
        <v>1</v>
      </c>
      <c r="B3" s="349" t="e">
        <f>#REF!</f>
        <v>#REF!</v>
      </c>
      <c r="C3" s="350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2"/>
    </row>
    <row r="4" spans="1:19" ht="26.1" customHeight="1" thickTop="1">
      <c r="A4" s="3">
        <v>1</v>
      </c>
      <c r="B4" s="343" t="s">
        <v>65</v>
      </c>
      <c r="C4" s="344"/>
      <c r="D4" s="344"/>
      <c r="E4" s="345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346" t="s">
        <v>78</v>
      </c>
      <c r="C5" s="337" t="s">
        <v>8</v>
      </c>
      <c r="D5" s="337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347"/>
      <c r="C6" s="338"/>
      <c r="D6" s="338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347"/>
      <c r="C7" s="338"/>
      <c r="D7" s="338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347"/>
      <c r="C8" s="338"/>
      <c r="D8" s="338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347"/>
      <c r="C9" s="338" t="s">
        <v>9</v>
      </c>
      <c r="D9" s="338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347"/>
      <c r="C10" s="338"/>
      <c r="D10" s="338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347"/>
      <c r="C11" s="338"/>
      <c r="D11" s="338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347"/>
      <c r="C12" s="338"/>
      <c r="D12" s="338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347"/>
      <c r="C13" s="338"/>
      <c r="D13" s="338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348"/>
      <c r="C14" s="339"/>
      <c r="D14" s="339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334" t="s">
        <v>91</v>
      </c>
      <c r="C15" s="337" t="s">
        <v>8</v>
      </c>
      <c r="D15" s="337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335"/>
      <c r="C16" s="338"/>
      <c r="D16" s="338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335"/>
      <c r="C17" s="338"/>
      <c r="D17" s="338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335"/>
      <c r="C18" s="338"/>
      <c r="D18" s="338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335"/>
      <c r="C19" s="338" t="s">
        <v>9</v>
      </c>
      <c r="D19" s="338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335"/>
      <c r="C20" s="338"/>
      <c r="D20" s="338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335"/>
      <c r="C21" s="338"/>
      <c r="D21" s="338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336"/>
      <c r="C22" s="339"/>
      <c r="D22" s="339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334" t="s">
        <v>94</v>
      </c>
      <c r="C23" s="337" t="s">
        <v>10</v>
      </c>
      <c r="D23" s="337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335"/>
      <c r="C24" s="338"/>
      <c r="D24" s="338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335"/>
      <c r="C25" s="338"/>
      <c r="D25" s="338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335"/>
      <c r="C26" s="338"/>
      <c r="D26" s="338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335"/>
      <c r="C27" s="338" t="s">
        <v>13</v>
      </c>
      <c r="D27" s="338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335"/>
      <c r="C28" s="338"/>
      <c r="D28" s="338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335"/>
      <c r="C29" s="338"/>
      <c r="D29" s="338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336"/>
      <c r="C30" s="339"/>
      <c r="D30" s="339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334" t="s">
        <v>95</v>
      </c>
      <c r="C31" s="340" t="s">
        <v>10</v>
      </c>
      <c r="D31" s="340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335"/>
      <c r="C32" s="341"/>
      <c r="D32" s="341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335"/>
      <c r="C33" s="341"/>
      <c r="D33" s="341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335"/>
      <c r="C34" s="342"/>
      <c r="D34" s="342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335"/>
      <c r="C35" s="338" t="s">
        <v>13</v>
      </c>
      <c r="D35" s="338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335"/>
      <c r="C36" s="338"/>
      <c r="D36" s="338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335"/>
      <c r="C37" s="338"/>
      <c r="D37" s="338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336"/>
      <c r="C38" s="339"/>
      <c r="D38" s="339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334" t="s">
        <v>96</v>
      </c>
      <c r="C39" s="337" t="s">
        <v>97</v>
      </c>
      <c r="D39" s="337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335"/>
      <c r="C40" s="338"/>
      <c r="D40" s="338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335"/>
      <c r="C41" s="338"/>
      <c r="D41" s="338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335"/>
      <c r="C42" s="338"/>
      <c r="D42" s="338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335"/>
      <c r="C43" s="338" t="s">
        <v>98</v>
      </c>
      <c r="D43" s="338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335"/>
      <c r="C44" s="338"/>
      <c r="D44" s="338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335"/>
      <c r="C45" s="338"/>
      <c r="D45" s="338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336"/>
      <c r="C46" s="339"/>
      <c r="D46" s="339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15" t="s">
        <v>99</v>
      </c>
      <c r="C47" s="316"/>
      <c r="D47" s="316"/>
      <c r="E47" s="317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30" t="s">
        <v>100</v>
      </c>
      <c r="C48" s="331"/>
      <c r="D48" s="331"/>
      <c r="E48" s="331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32" t="s">
        <v>66</v>
      </c>
      <c r="C49" s="333"/>
      <c r="D49" s="333"/>
      <c r="E49" s="308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15" t="s">
        <v>67</v>
      </c>
      <c r="C50" s="316"/>
      <c r="D50" s="316"/>
      <c r="E50" s="317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8" t="s">
        <v>100</v>
      </c>
      <c r="C51" s="319"/>
      <c r="D51" s="319"/>
      <c r="E51" s="320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21" t="s">
        <v>25</v>
      </c>
      <c r="C52" s="322"/>
      <c r="D52" s="322"/>
      <c r="E52" s="323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4" t="s">
        <v>102</v>
      </c>
      <c r="C53" s="325"/>
      <c r="D53" s="325"/>
      <c r="E53" s="326"/>
      <c r="F53" s="313">
        <v>1</v>
      </c>
      <c r="G53" s="293" t="s">
        <v>15</v>
      </c>
      <c r="H53" s="305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7"/>
      <c r="C54" s="328"/>
      <c r="D54" s="328"/>
      <c r="E54" s="329"/>
      <c r="F54" s="314"/>
      <c r="G54" s="295"/>
      <c r="H54" s="306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07" t="s">
        <v>105</v>
      </c>
      <c r="C55" s="308"/>
      <c r="D55" s="309"/>
      <c r="E55" s="309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10" t="s">
        <v>16</v>
      </c>
      <c r="C56" s="311"/>
      <c r="D56" s="311"/>
      <c r="E56" s="312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299"/>
      <c r="C57" s="300"/>
      <c r="D57" s="300"/>
      <c r="E57" s="301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296" t="s">
        <v>106</v>
      </c>
      <c r="C58" s="297"/>
      <c r="D58" s="297"/>
      <c r="E58" s="298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299"/>
      <c r="C59" s="300"/>
      <c r="D59" s="300"/>
      <c r="E59" s="301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296" t="s">
        <v>107</v>
      </c>
      <c r="C60" s="297"/>
      <c r="D60" s="297"/>
      <c r="E60" s="298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299"/>
      <c r="C61" s="300"/>
      <c r="D61" s="300"/>
      <c r="E61" s="301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296" t="s">
        <v>37</v>
      </c>
      <c r="C62" s="297"/>
      <c r="D62" s="297"/>
      <c r="E62" s="298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299"/>
      <c r="C63" s="300"/>
      <c r="D63" s="300"/>
      <c r="E63" s="301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296" t="s">
        <v>17</v>
      </c>
      <c r="C64" s="297"/>
      <c r="D64" s="297"/>
      <c r="E64" s="298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299"/>
      <c r="C65" s="300"/>
      <c r="D65" s="300"/>
      <c r="E65" s="301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296" t="s">
        <v>108</v>
      </c>
      <c r="C66" s="297"/>
      <c r="D66" s="297"/>
      <c r="E66" s="298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299"/>
      <c r="C67" s="300"/>
      <c r="D67" s="300"/>
      <c r="E67" s="301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289" t="s">
        <v>109</v>
      </c>
      <c r="C68" s="290"/>
      <c r="D68" s="290"/>
      <c r="E68" s="291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02"/>
      <c r="C69" s="303"/>
      <c r="D69" s="303"/>
      <c r="E69" s="304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279" t="s">
        <v>110</v>
      </c>
      <c r="C70" s="280"/>
      <c r="D70" s="280"/>
      <c r="E70" s="281"/>
      <c r="F70" s="285">
        <v>1</v>
      </c>
      <c r="G70" s="287" t="s">
        <v>15</v>
      </c>
      <c r="H70" s="277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282"/>
      <c r="C71" s="283"/>
      <c r="D71" s="283"/>
      <c r="E71" s="284"/>
      <c r="F71" s="286"/>
      <c r="G71" s="288"/>
      <c r="H71" s="278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279" t="s">
        <v>111</v>
      </c>
      <c r="C72" s="280"/>
      <c r="D72" s="280"/>
      <c r="E72" s="281"/>
      <c r="F72" s="285">
        <v>1</v>
      </c>
      <c r="G72" s="287" t="s">
        <v>15</v>
      </c>
      <c r="H72" s="277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282"/>
      <c r="C73" s="283"/>
      <c r="D73" s="283"/>
      <c r="E73" s="284"/>
      <c r="F73" s="286"/>
      <c r="G73" s="288"/>
      <c r="H73" s="278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289" t="s">
        <v>18</v>
      </c>
      <c r="C74" s="290"/>
      <c r="D74" s="290"/>
      <c r="E74" s="291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292" t="s">
        <v>112</v>
      </c>
      <c r="C75" s="293"/>
      <c r="D75" s="293"/>
      <c r="E75" s="293"/>
      <c r="F75" s="285">
        <v>1</v>
      </c>
      <c r="G75" s="287" t="s">
        <v>15</v>
      </c>
      <c r="H75" s="277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294"/>
      <c r="C76" s="295"/>
      <c r="D76" s="295"/>
      <c r="E76" s="295"/>
      <c r="F76" s="286"/>
      <c r="G76" s="288"/>
      <c r="H76" s="278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275" t="s">
        <v>113</v>
      </c>
      <c r="C77" s="276"/>
      <c r="D77" s="276"/>
      <c r="E77" s="276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275" t="s">
        <v>114</v>
      </c>
      <c r="C78" s="276"/>
      <c r="D78" s="276"/>
      <c r="E78" s="276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15:B22"/>
    <mergeCell ref="C15:C18"/>
    <mergeCell ref="D15:D18"/>
    <mergeCell ref="C19:C20"/>
    <mergeCell ref="D19:D20"/>
    <mergeCell ref="C21:C22"/>
    <mergeCell ref="D21:D22"/>
    <mergeCell ref="B23:B30"/>
    <mergeCell ref="C23:C26"/>
    <mergeCell ref="D23:D26"/>
    <mergeCell ref="C27:C28"/>
    <mergeCell ref="D27:D28"/>
    <mergeCell ref="C29:C30"/>
    <mergeCell ref="D29:D30"/>
    <mergeCell ref="B31:B38"/>
    <mergeCell ref="C31:C34"/>
    <mergeCell ref="D31:D34"/>
    <mergeCell ref="C35:C36"/>
    <mergeCell ref="D35:D36"/>
    <mergeCell ref="C37:C38"/>
    <mergeCell ref="D37:D38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62:E63"/>
    <mergeCell ref="B50:E50"/>
    <mergeCell ref="B51:E51"/>
    <mergeCell ref="B52:E52"/>
    <mergeCell ref="B53:E54"/>
    <mergeCell ref="H53:H54"/>
    <mergeCell ref="B55:E55"/>
    <mergeCell ref="B56:E57"/>
    <mergeCell ref="B58:E59"/>
    <mergeCell ref="B60:E61"/>
    <mergeCell ref="F53:F54"/>
    <mergeCell ref="G53:G54"/>
    <mergeCell ref="B64:E65"/>
    <mergeCell ref="B66:E67"/>
    <mergeCell ref="B68:E69"/>
    <mergeCell ref="B70:E71"/>
    <mergeCell ref="F70:F71"/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5"/>
  <sheetViews>
    <sheetView view="pageBreakPreview" zoomScale="115" zoomScaleSheetLayoutView="115" workbookViewId="0">
      <selection activeCell="G13" sqref="G13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3" t="s">
        <v>137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</row>
    <row r="2" spans="2:24" ht="19.5" customHeight="1">
      <c r="B2" s="364" t="s">
        <v>117</v>
      </c>
      <c r="C2" s="364" t="s">
        <v>69</v>
      </c>
      <c r="D2" s="364"/>
      <c r="E2" s="364"/>
      <c r="F2" s="364"/>
      <c r="G2" s="364" t="s">
        <v>116</v>
      </c>
      <c r="H2" s="364" t="s">
        <v>19</v>
      </c>
      <c r="I2" s="364" t="s">
        <v>23</v>
      </c>
      <c r="J2" s="364"/>
      <c r="K2" s="364" t="s">
        <v>175</v>
      </c>
      <c r="L2" s="364"/>
      <c r="M2" s="364" t="s">
        <v>174</v>
      </c>
      <c r="N2" s="364"/>
      <c r="O2" s="364" t="s">
        <v>138</v>
      </c>
      <c r="P2" s="364"/>
      <c r="Q2" s="364" t="s">
        <v>20</v>
      </c>
    </row>
    <row r="3" spans="2:24" ht="19.5" customHeight="1">
      <c r="B3" s="364"/>
      <c r="C3" s="237" t="s">
        <v>131</v>
      </c>
      <c r="D3" s="237" t="s">
        <v>21</v>
      </c>
      <c r="E3" s="237" t="s">
        <v>2</v>
      </c>
      <c r="F3" s="237" t="s">
        <v>22</v>
      </c>
      <c r="G3" s="364"/>
      <c r="H3" s="364"/>
      <c r="I3" s="237" t="s">
        <v>140</v>
      </c>
      <c r="J3" s="237" t="s">
        <v>123</v>
      </c>
      <c r="K3" s="237" t="s">
        <v>142</v>
      </c>
      <c r="L3" s="237" t="s">
        <v>143</v>
      </c>
      <c r="M3" s="237" t="s">
        <v>142</v>
      </c>
      <c r="N3" s="237" t="s">
        <v>143</v>
      </c>
      <c r="O3" s="237" t="s">
        <v>144</v>
      </c>
      <c r="P3" s="237" t="s">
        <v>143</v>
      </c>
      <c r="Q3" s="364"/>
      <c r="S3" s="361"/>
      <c r="T3" s="362"/>
      <c r="U3" s="362"/>
      <c r="V3" s="362"/>
      <c r="W3" s="362"/>
      <c r="X3" s="362"/>
    </row>
    <row r="4" spans="2:24" ht="19.5" customHeight="1">
      <c r="B4" s="222" t="s">
        <v>176</v>
      </c>
      <c r="C4" s="223" t="s">
        <v>214</v>
      </c>
      <c r="D4" s="224"/>
      <c r="E4" s="224"/>
      <c r="F4" s="224"/>
      <c r="G4" s="224"/>
      <c r="H4" s="224"/>
      <c r="I4" s="224"/>
      <c r="J4" s="225">
        <f>J5+J13</f>
        <v>0</v>
      </c>
      <c r="K4" s="224"/>
      <c r="L4" s="225">
        <f>L5</f>
        <v>0</v>
      </c>
      <c r="M4" s="224"/>
      <c r="N4" s="225">
        <f>N5</f>
        <v>0</v>
      </c>
      <c r="O4" s="224"/>
      <c r="P4" s="225">
        <f>P5+P13</f>
        <v>0</v>
      </c>
      <c r="Q4" s="224"/>
      <c r="S4" s="362"/>
      <c r="T4" s="362"/>
      <c r="U4" s="362"/>
      <c r="V4" s="362"/>
      <c r="W4" s="362"/>
      <c r="X4" s="362"/>
    </row>
    <row r="5" spans="2:24" ht="19.5" customHeight="1">
      <c r="B5" s="224">
        <v>1</v>
      </c>
      <c r="C5" s="223" t="s">
        <v>173</v>
      </c>
      <c r="D5" s="224"/>
      <c r="E5" s="224"/>
      <c r="F5" s="224"/>
      <c r="G5" s="224"/>
      <c r="H5" s="224"/>
      <c r="I5" s="224"/>
      <c r="J5" s="225">
        <f>L5+N5+P5</f>
        <v>0</v>
      </c>
      <c r="K5" s="224"/>
      <c r="L5" s="225">
        <f>SUM(L6:L12)</f>
        <v>0</v>
      </c>
      <c r="M5" s="224"/>
      <c r="N5" s="225">
        <f>SUM(N6:N12)</f>
        <v>0</v>
      </c>
      <c r="O5" s="224"/>
      <c r="P5" s="225">
        <f>SUM(P6:P12)</f>
        <v>0</v>
      </c>
      <c r="Q5" s="224"/>
      <c r="S5" s="362"/>
      <c r="T5" s="362"/>
      <c r="U5" s="362"/>
      <c r="V5" s="362"/>
      <c r="W5" s="362"/>
      <c r="X5" s="362"/>
    </row>
    <row r="6" spans="2:24" ht="19.5" customHeight="1">
      <c r="B6" s="226"/>
      <c r="C6" s="227" t="s">
        <v>12</v>
      </c>
      <c r="D6" s="228" t="s">
        <v>8</v>
      </c>
      <c r="E6" s="228" t="s">
        <v>182</v>
      </c>
      <c r="F6" s="228" t="s">
        <v>6</v>
      </c>
      <c r="G6" s="232">
        <v>599</v>
      </c>
      <c r="H6" s="238" t="s">
        <v>80</v>
      </c>
      <c r="I6" s="229">
        <f t="shared" ref="I6:I11" si="0">K6+M6+O6</f>
        <v>0</v>
      </c>
      <c r="J6" s="229">
        <f t="shared" ref="J6:J11" si="1">L6+N6+P6</f>
        <v>0</v>
      </c>
      <c r="K6" s="230"/>
      <c r="L6" s="230">
        <f t="shared" ref="L6:L11" si="2">G6*K6</f>
        <v>0</v>
      </c>
      <c r="M6" s="230"/>
      <c r="N6" s="230">
        <f t="shared" ref="N6:N11" si="3">G6*M6</f>
        <v>0</v>
      </c>
      <c r="O6" s="230"/>
      <c r="P6" s="230">
        <f t="shared" ref="P6:P11" si="4">G6*O6</f>
        <v>0</v>
      </c>
      <c r="Q6" s="231"/>
      <c r="S6" s="362"/>
      <c r="T6" s="362"/>
      <c r="U6" s="362"/>
      <c r="V6" s="362"/>
      <c r="W6" s="362"/>
      <c r="X6" s="362"/>
    </row>
    <row r="7" spans="2:24" ht="19.5" customHeight="1">
      <c r="B7" s="226"/>
      <c r="C7" s="227" t="s">
        <v>11</v>
      </c>
      <c r="D7" s="228" t="s">
        <v>8</v>
      </c>
      <c r="E7" s="228" t="s">
        <v>182</v>
      </c>
      <c r="F7" s="228" t="s">
        <v>6</v>
      </c>
      <c r="G7" s="232">
        <v>1761</v>
      </c>
      <c r="H7" s="238" t="s">
        <v>80</v>
      </c>
      <c r="I7" s="229">
        <f t="shared" si="0"/>
        <v>0</v>
      </c>
      <c r="J7" s="229">
        <f t="shared" si="1"/>
        <v>0</v>
      </c>
      <c r="K7" s="230"/>
      <c r="L7" s="230">
        <f t="shared" si="2"/>
        <v>0</v>
      </c>
      <c r="M7" s="230"/>
      <c r="N7" s="230">
        <f t="shared" si="3"/>
        <v>0</v>
      </c>
      <c r="O7" s="230"/>
      <c r="P7" s="230">
        <f t="shared" si="4"/>
        <v>0</v>
      </c>
      <c r="Q7" s="231"/>
      <c r="S7" s="362"/>
      <c r="T7" s="362"/>
      <c r="U7" s="362"/>
      <c r="V7" s="362"/>
      <c r="W7" s="362"/>
      <c r="X7" s="362"/>
    </row>
    <row r="8" spans="2:24" ht="19.5" customHeight="1">
      <c r="B8" s="226"/>
      <c r="C8" s="227" t="s">
        <v>179</v>
      </c>
      <c r="D8" s="228" t="s">
        <v>8</v>
      </c>
      <c r="E8" s="228" t="s">
        <v>182</v>
      </c>
      <c r="F8" s="228" t="s">
        <v>6</v>
      </c>
      <c r="G8" s="232">
        <v>6068</v>
      </c>
      <c r="H8" s="238" t="s">
        <v>80</v>
      </c>
      <c r="I8" s="229">
        <f t="shared" si="0"/>
        <v>0</v>
      </c>
      <c r="J8" s="229">
        <f t="shared" si="1"/>
        <v>0</v>
      </c>
      <c r="K8" s="230"/>
      <c r="L8" s="230">
        <f t="shared" si="2"/>
        <v>0</v>
      </c>
      <c r="M8" s="230"/>
      <c r="N8" s="230">
        <f t="shared" si="3"/>
        <v>0</v>
      </c>
      <c r="O8" s="230"/>
      <c r="P8" s="230">
        <f t="shared" si="4"/>
        <v>0</v>
      </c>
      <c r="Q8" s="231"/>
      <c r="S8" s="362"/>
      <c r="T8" s="362"/>
      <c r="U8" s="362"/>
      <c r="V8" s="362"/>
      <c r="W8" s="362"/>
      <c r="X8" s="362"/>
    </row>
    <row r="9" spans="2:24" ht="19.5" customHeight="1">
      <c r="B9" s="226"/>
      <c r="C9" s="227" t="s">
        <v>180</v>
      </c>
      <c r="D9" s="228" t="s">
        <v>8</v>
      </c>
      <c r="E9" s="228" t="s">
        <v>182</v>
      </c>
      <c r="F9" s="228" t="s">
        <v>6</v>
      </c>
      <c r="G9" s="232">
        <v>3200</v>
      </c>
      <c r="H9" s="238" t="s">
        <v>80</v>
      </c>
      <c r="I9" s="229">
        <f t="shared" si="0"/>
        <v>0</v>
      </c>
      <c r="J9" s="229">
        <f t="shared" si="1"/>
        <v>0</v>
      </c>
      <c r="K9" s="230"/>
      <c r="L9" s="230">
        <f t="shared" si="2"/>
        <v>0</v>
      </c>
      <c r="M9" s="230"/>
      <c r="N9" s="230">
        <f t="shared" si="3"/>
        <v>0</v>
      </c>
      <c r="O9" s="230"/>
      <c r="P9" s="230">
        <f t="shared" si="4"/>
        <v>0</v>
      </c>
      <c r="Q9" s="231"/>
      <c r="S9" s="362"/>
      <c r="T9" s="362"/>
      <c r="U9" s="362"/>
      <c r="V9" s="362"/>
      <c r="W9" s="362"/>
      <c r="X9" s="362"/>
    </row>
    <row r="10" spans="2:24" ht="19.5" customHeight="1">
      <c r="B10" s="226"/>
      <c r="C10" s="227" t="s">
        <v>12</v>
      </c>
      <c r="D10" s="228" t="s">
        <v>178</v>
      </c>
      <c r="E10" s="228" t="s">
        <v>182</v>
      </c>
      <c r="F10" s="228" t="s">
        <v>7</v>
      </c>
      <c r="G10" s="232">
        <v>3731</v>
      </c>
      <c r="H10" s="238" t="s">
        <v>80</v>
      </c>
      <c r="I10" s="229">
        <f t="shared" si="0"/>
        <v>0</v>
      </c>
      <c r="J10" s="229">
        <f t="shared" si="1"/>
        <v>0</v>
      </c>
      <c r="K10" s="230"/>
      <c r="L10" s="230">
        <f t="shared" si="2"/>
        <v>0</v>
      </c>
      <c r="M10" s="230"/>
      <c r="N10" s="230">
        <f t="shared" si="3"/>
        <v>0</v>
      </c>
      <c r="O10" s="230"/>
      <c r="P10" s="230">
        <f t="shared" si="4"/>
        <v>0</v>
      </c>
      <c r="Q10" s="231"/>
      <c r="S10" s="362"/>
      <c r="T10" s="362"/>
      <c r="U10" s="362"/>
      <c r="V10" s="362"/>
      <c r="W10" s="362"/>
      <c r="X10" s="362"/>
    </row>
    <row r="11" spans="2:24" ht="19.5" customHeight="1">
      <c r="B11" s="226"/>
      <c r="C11" s="227" t="s">
        <v>181</v>
      </c>
      <c r="D11" s="228" t="s">
        <v>199</v>
      </c>
      <c r="E11" s="228" t="s">
        <v>182</v>
      </c>
      <c r="F11" s="228" t="s">
        <v>7</v>
      </c>
      <c r="G11" s="232">
        <v>347</v>
      </c>
      <c r="H11" s="238" t="s">
        <v>80</v>
      </c>
      <c r="I11" s="229">
        <f t="shared" si="0"/>
        <v>0</v>
      </c>
      <c r="J11" s="229">
        <f t="shared" si="1"/>
        <v>0</v>
      </c>
      <c r="K11" s="230"/>
      <c r="L11" s="230">
        <f t="shared" si="2"/>
        <v>0</v>
      </c>
      <c r="M11" s="230"/>
      <c r="N11" s="230">
        <f t="shared" si="3"/>
        <v>0</v>
      </c>
      <c r="O11" s="230"/>
      <c r="P11" s="230">
        <f t="shared" si="4"/>
        <v>0</v>
      </c>
      <c r="Q11" s="231"/>
      <c r="S11" s="362"/>
      <c r="T11" s="362"/>
      <c r="U11" s="362"/>
      <c r="V11" s="362"/>
      <c r="W11" s="362"/>
      <c r="X11" s="362"/>
    </row>
    <row r="12" spans="2:24" ht="19.5" customHeight="1">
      <c r="B12" s="226"/>
      <c r="C12" s="227" t="s">
        <v>213</v>
      </c>
      <c r="D12" s="228" t="s">
        <v>199</v>
      </c>
      <c r="E12" s="228" t="s">
        <v>182</v>
      </c>
      <c r="F12" s="228" t="s">
        <v>7</v>
      </c>
      <c r="G12" s="232">
        <v>1234</v>
      </c>
      <c r="H12" s="262" t="s">
        <v>80</v>
      </c>
      <c r="I12" s="229">
        <f>K12+M12+O12</f>
        <v>0</v>
      </c>
      <c r="J12" s="229">
        <f>L12+N12+P12</f>
        <v>0</v>
      </c>
      <c r="K12" s="230"/>
      <c r="L12" s="230">
        <f>G12*K12</f>
        <v>0</v>
      </c>
      <c r="M12" s="230"/>
      <c r="N12" s="230">
        <f>G12*M12</f>
        <v>0</v>
      </c>
      <c r="O12" s="230"/>
      <c r="P12" s="230">
        <f>G12*O12</f>
        <v>0</v>
      </c>
      <c r="Q12" s="231"/>
      <c r="S12" s="261"/>
      <c r="T12" s="261"/>
      <c r="U12" s="261"/>
      <c r="V12" s="261"/>
      <c r="W12" s="261"/>
      <c r="X12" s="261"/>
    </row>
    <row r="13" spans="2:24" ht="19.5" customHeight="1">
      <c r="B13" s="224">
        <v>2</v>
      </c>
      <c r="C13" s="233" t="s">
        <v>31</v>
      </c>
      <c r="D13" s="224"/>
      <c r="E13" s="224"/>
      <c r="F13" s="224"/>
      <c r="G13" s="234"/>
      <c r="H13" s="224"/>
      <c r="I13" s="234"/>
      <c r="J13" s="234">
        <f>J15+J14</f>
        <v>0</v>
      </c>
      <c r="K13" s="234"/>
      <c r="L13" s="234">
        <v>0</v>
      </c>
      <c r="M13" s="234"/>
      <c r="N13" s="234">
        <v>0</v>
      </c>
      <c r="O13" s="234"/>
      <c r="P13" s="234">
        <f>P15+P14</f>
        <v>0</v>
      </c>
      <c r="Q13" s="235"/>
    </row>
    <row r="14" spans="2:24" ht="19.5" hidden="1" customHeight="1">
      <c r="B14" s="236"/>
      <c r="C14" s="236"/>
      <c r="D14" s="236"/>
      <c r="E14" s="236"/>
      <c r="F14" s="236"/>
      <c r="G14" s="230"/>
      <c r="H14" s="249"/>
      <c r="I14" s="229"/>
      <c r="J14" s="229"/>
      <c r="K14" s="230"/>
      <c r="L14" s="230"/>
      <c r="M14" s="230"/>
      <c r="N14" s="230"/>
      <c r="O14" s="230"/>
      <c r="P14" s="230"/>
      <c r="Q14" s="231"/>
    </row>
    <row r="15" spans="2:24" ht="19.5" customHeight="1">
      <c r="B15" s="236"/>
      <c r="C15" s="236" t="s">
        <v>141</v>
      </c>
      <c r="D15" s="236"/>
      <c r="E15" s="236"/>
      <c r="F15" s="236"/>
      <c r="G15" s="230">
        <v>6</v>
      </c>
      <c r="H15" s="237" t="s">
        <v>68</v>
      </c>
      <c r="I15" s="229">
        <f>O15</f>
        <v>0</v>
      </c>
      <c r="J15" s="229">
        <f>I15*G15</f>
        <v>0</v>
      </c>
      <c r="K15" s="230">
        <v>0</v>
      </c>
      <c r="L15" s="230">
        <v>0</v>
      </c>
      <c r="M15" s="230">
        <v>0</v>
      </c>
      <c r="N15" s="230">
        <v>0</v>
      </c>
      <c r="O15" s="230"/>
      <c r="P15" s="230">
        <f>G15*O15</f>
        <v>0</v>
      </c>
      <c r="Q15" s="231" t="s">
        <v>198</v>
      </c>
    </row>
  </sheetData>
  <mergeCells count="11">
    <mergeCell ref="S3:X11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2024-05-27T04:35:57Z</cp:lastPrinted>
  <dcterms:created xsi:type="dcterms:W3CDTF">2012-03-07T02:46:43Z</dcterms:created>
  <dcterms:modified xsi:type="dcterms:W3CDTF">2024-06-04T01:25:50Z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2LTA1VDA4OjI0OjMwWiIsInBJRCI6MSwidHJhY2VJZCI6IkE5NjQ1MERCNEMyMDQ0OTI5RUMxMDI3NEUyMTVFMzVBIiwidXNlckNvZGUiOiIyMDEzMDAxMyJ9LCJub2RlMiIgOiB7ImRzZCI6IjAxMDAwMDAwMDAwMDMwMjIiLCJsb2dUaW1lIjoiMjAyNC0wNi0wNVQwODoyNDozMFoiLCJwSUQiOjEsInRyYWNlSWQiOiJBOTY0NTBEQjRDMjA0NDkyOUVDMTAyNzRFMjE1RTM1QSIsInVzZXJDb2RlIjoiMjAxMzAwMTMifSwibm9kZTMiIDogeyJkc2QiOiIwMTAwMDAwMDAwMDAzMDIyIiwibG9nVGltZSI6IjIwMjQtMDYtMDVUMDg6MjQ6MzBaIiwicElEIjoxLCJ0cmFjZUlkIjoiQTk2NDUwREI0QzIwNDQ5MjlFQzEwMjc0RTIxNUUzNUEiLCJ1c2VyQ29kZSI6IjIwMTMwMDEzIn0sIm5vZGU0IiA6IHsiZHNkIjoiMDEwMDAwMDAwMDAwMzAyMiIsImxvZ1RpbWUiOiIyMDI0LTA2LTA1VDA4OjI0OjMwWiIsInBJRCI6MSwidHJhY2VJZCI6IkE5NjQ1MERCNEMyMDQ0OTI5RUMxMDI3NEUyMTVFMzVBIiwidXNlckNvZGUiOiIyMDEzMDAxMyJ9LCJub2RlNSIgOiB7ICJ1c2VyQ29kZSIgOiAiMjAxMzAwMTMiLCAidHJhY2VJZCIgOiAiRTIxQTM3NjRFNjU3OUU5OUE0QzJBQUU1NTEyMkRBOEEiLCAiZHNkIiA6ICIwMDAwMDAwMDAwMDAwMDAwIiwgInBJRCIgOiAiMjA0OCIsICJsb2dUaW1lIiA6ICIyMDI0LTA2LTA3VDA2OjI0OjU0WiIgfX0=</vt:lpwstr>
  </property>
</Properties>
</file>